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T:\Coord de Financas\2023\Publicação DFs exerc. 2022\"/>
    </mc:Choice>
  </mc:AlternateContent>
  <xr:revisionPtr revIDLastSave="0" documentId="13_ncr:1_{A4EE53C6-0321-428B-BA40-C5BD5328716E}" xr6:coauthVersionLast="47" xr6:coauthVersionMax="47" xr10:uidLastSave="{00000000-0000-0000-0000-000000000000}"/>
  <bookViews>
    <workbookView xWindow="-110" yWindow="-110" windowWidth="19420" windowHeight="10300" firstSheet="5" activeTab="8" xr2:uid="{00000000-000D-0000-FFFF-FFFF00000000}"/>
  </bookViews>
  <sheets>
    <sheet name="Tabelas" sheetId="35" state="hidden" r:id="rId1"/>
    <sheet name="Plano de Contas" sheetId="6" state="hidden" r:id="rId2"/>
    <sheet name="Controles" sheetId="37" state="hidden" r:id="rId3"/>
    <sheet name="Provisões" sheetId="39" state="hidden" r:id="rId4"/>
    <sheet name="tb_IPCA" sheetId="43" state="hidden" r:id="rId5"/>
    <sheet name="BP" sheetId="1" r:id="rId6"/>
    <sheet name="DRE" sheetId="2" r:id="rId7"/>
    <sheet name="DRA" sheetId="22" r:id="rId8"/>
    <sheet name="DFC" sheetId="18" r:id="rId9"/>
    <sheet name="DMPL" sheetId="17" r:id="rId10"/>
    <sheet name="DVA" sheetId="21" r:id="rId11"/>
    <sheet name="Imagens" sheetId="46" state="hidden" r:id="rId12"/>
    <sheet name="Demonstrações Resumidas" sheetId="47" state="hidden" r:id="rId13"/>
    <sheet name="Índices" sheetId="36" state="hidden" r:id="rId14"/>
  </sheets>
  <externalReferences>
    <externalReference r:id="rId15"/>
  </externalReferences>
  <definedNames>
    <definedName name="_arred">Controles!$B$8</definedName>
    <definedName name="_decimos">Controles!$B$9</definedName>
    <definedName name="_divisor">Controles!$B$6</definedName>
    <definedName name="_em">Controles!$B$7</definedName>
    <definedName name="_xlnm._FilterDatabase" localSheetId="1" hidden="1">'Plano de Contas'!$B$1:$J$972</definedName>
    <definedName name="_saldo">Controles!$B$5</definedName>
    <definedName name="_xlnm.Print_Area" localSheetId="5">BP!$A$1:$AQ$109</definedName>
    <definedName name="_xlnm.Print_Area" localSheetId="8">DFC!$A$3:$L$72</definedName>
    <definedName name="_xlnm.Print_Area" localSheetId="9">DMPL!$A$1:$Q$79</definedName>
    <definedName name="_xlnm.Print_Area" localSheetId="7">DRA!$A$1:$L$27</definedName>
    <definedName name="_xlnm.Print_Area" localSheetId="6">DRE!$A$1:$AU$64</definedName>
    <definedName name="_xlnm.Print_Area" localSheetId="10">DVA!$A$1:$X$55</definedName>
    <definedName name="_xlnm.Print_Area" localSheetId="13">Índices!$A$1:$J$45</definedName>
    <definedName name="DadosExternos_1" localSheetId="3" hidden="1">Provisões!$A$1:$E$13</definedName>
    <definedName name="DadosExternos_1" localSheetId="4" hidden="1">tb_IPCA!$A$1:$E$350</definedName>
    <definedName name="DadosExternos_2" localSheetId="3" hidden="1">Provisões!$H$1:$L$13</definedName>
    <definedName name="r.BP00">[1]Controles!$H$3</definedName>
    <definedName name="r.BP01">[1]Controles!$H$2</definedName>
    <definedName name="r.BPDez00">[1]Controles!$H$5</definedName>
    <definedName name="r.BPDez01">[1]Controles!$H$4</definedName>
    <definedName name="r.FC00">[1]Controles!$H$7</definedName>
    <definedName name="r.FC01">[1]Controles!$H$6</definedName>
    <definedName name="r.SD00">[1]Controles!$I$3</definedName>
    <definedName name="r.SD01">[1]Controles!$I$2</definedName>
    <definedName name="r.SDDez00">[1]Controles!$I$5</definedName>
    <definedName name="r.SDDez01">[1]Controles!$I$4</definedName>
    <definedName name="r.SFC00">[1]Controles!$I$7</definedName>
    <definedName name="r.SFC01">[1]Controles!$I$6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9" i="47" l="1"/>
  <c r="E169" i="47"/>
  <c r="D169" i="47"/>
  <c r="E167" i="47"/>
  <c r="D167" i="47"/>
  <c r="F166" i="47"/>
  <c r="F165" i="47"/>
  <c r="F164" i="47"/>
  <c r="E161" i="47"/>
  <c r="D161" i="47"/>
  <c r="F158" i="47"/>
  <c r="F159" i="47"/>
  <c r="F160" i="47"/>
  <c r="E148" i="47"/>
  <c r="E147" i="47"/>
  <c r="F146" i="47"/>
  <c r="D148" i="47"/>
  <c r="D147" i="47"/>
  <c r="D150" i="47" s="1"/>
  <c r="F167" i="47" l="1"/>
  <c r="F161" i="47"/>
  <c r="F148" i="47"/>
  <c r="F147" i="47"/>
  <c r="E150" i="47"/>
  <c r="F150" i="47" s="1"/>
  <c r="F137" i="47" l="1"/>
  <c r="F136" i="47"/>
  <c r="F135" i="47"/>
  <c r="F134" i="47"/>
  <c r="F133" i="47"/>
  <c r="F132" i="47"/>
  <c r="F122" i="47"/>
  <c r="F114" i="47"/>
  <c r="F121" i="47"/>
  <c r="F120" i="47"/>
  <c r="F119" i="47"/>
  <c r="F118" i="47"/>
  <c r="F117" i="47"/>
  <c r="F116" i="47"/>
  <c r="F115" i="47"/>
  <c r="F113" i="47"/>
  <c r="F112" i="47"/>
  <c r="F94" i="47"/>
  <c r="F93" i="47"/>
  <c r="F89" i="47"/>
  <c r="F72" i="47"/>
  <c r="F71" i="47"/>
  <c r="F70" i="47"/>
  <c r="F69" i="47"/>
  <c r="E73" i="47"/>
  <c r="D73" i="47"/>
  <c r="F73" i="47" l="1"/>
  <c r="I3" i="43" l="1"/>
  <c r="I4" i="43" s="1"/>
  <c r="H3" i="43" l="1"/>
  <c r="J3" i="43"/>
  <c r="I5" i="43" l="1"/>
  <c r="H4" i="43" l="1"/>
  <c r="J4" i="43" s="1"/>
  <c r="H5" i="43" l="1"/>
  <c r="J5" i="43" s="1"/>
  <c r="I14" i="39" l="1"/>
  <c r="J14" i="39"/>
  <c r="K14" i="39"/>
  <c r="L14" i="39"/>
  <c r="B14" i="39"/>
  <c r="C14" i="39"/>
  <c r="D14" i="39"/>
  <c r="E14" i="39"/>
  <c r="L33" i="36" l="1"/>
  <c r="L31" i="36"/>
  <c r="L34" i="36" s="1"/>
  <c r="L30" i="36"/>
  <c r="L36" i="36" s="1"/>
  <c r="L27" i="36"/>
  <c r="A1" i="36"/>
  <c r="A18" i="39"/>
  <c r="B7" i="37"/>
  <c r="B6" i="37"/>
  <c r="B5" i="37"/>
  <c r="F11" i="35"/>
  <c r="E11" i="35"/>
  <c r="C11" i="35"/>
  <c r="F9" i="35"/>
  <c r="D9" i="35"/>
  <c r="C2" i="35"/>
  <c r="C4" i="35" s="1"/>
  <c r="I33" i="36" l="1"/>
  <c r="I30" i="36"/>
  <c r="C3" i="35"/>
  <c r="A21" i="39"/>
  <c r="B21" i="39" s="1"/>
  <c r="B8" i="37"/>
  <c r="B9" i="37"/>
  <c r="K19" i="47" l="1"/>
  <c r="D65" i="47"/>
  <c r="E10" i="47"/>
  <c r="D15" i="47"/>
  <c r="E96" i="47"/>
  <c r="D96" i="47"/>
  <c r="D64" i="47"/>
  <c r="D95" i="47"/>
  <c r="D63" i="47"/>
  <c r="D87" i="47"/>
  <c r="D92" i="47"/>
  <c r="D41" i="47"/>
  <c r="D88" i="47"/>
  <c r="D86" i="47"/>
  <c r="D123" i="47" s="1"/>
  <c r="D62" i="47"/>
  <c r="K16" i="47"/>
  <c r="K18" i="47"/>
  <c r="D9" i="47"/>
  <c r="K15" i="47"/>
  <c r="K24" i="47"/>
  <c r="K23" i="47"/>
  <c r="K20" i="47"/>
  <c r="D16" i="47"/>
  <c r="K17" i="47"/>
  <c r="E62" i="47"/>
  <c r="E63" i="47"/>
  <c r="E41" i="47"/>
  <c r="E88" i="47"/>
  <c r="E65" i="47"/>
  <c r="E64" i="47"/>
  <c r="E87" i="47"/>
  <c r="E95" i="47"/>
  <c r="F95" i="47" s="1"/>
  <c r="E91" i="47"/>
  <c r="E92" i="47"/>
  <c r="L24" i="47"/>
  <c r="L18" i="47"/>
  <c r="L19" i="47"/>
  <c r="E9" i="47"/>
  <c r="L23" i="47"/>
  <c r="E11" i="47"/>
  <c r="E15" i="47"/>
  <c r="E16" i="47"/>
  <c r="L20" i="47"/>
  <c r="L15" i="47"/>
  <c r="L17" i="47"/>
  <c r="L16" i="47"/>
  <c r="I18" i="39"/>
  <c r="B18" i="39"/>
  <c r="J18" i="39"/>
  <c r="D18" i="39"/>
  <c r="L9" i="36"/>
  <c r="I7" i="36"/>
  <c r="L7" i="36" s="1"/>
  <c r="L18" i="39"/>
  <c r="K18" i="39"/>
  <c r="E18" i="39"/>
  <c r="C18" i="39"/>
  <c r="I21" i="39"/>
  <c r="F65" i="47" l="1"/>
  <c r="E18" i="47"/>
  <c r="E90" i="47"/>
  <c r="E138" i="47" s="1"/>
  <c r="E140" i="47" s="1"/>
  <c r="E86" i="47"/>
  <c r="E123" i="47" s="1"/>
  <c r="E125" i="47" s="1"/>
  <c r="D91" i="47"/>
  <c r="L10" i="47"/>
  <c r="L9" i="47"/>
  <c r="D125" i="47"/>
  <c r="F96" i="47"/>
  <c r="F92" i="47"/>
  <c r="F87" i="47"/>
  <c r="F88" i="47"/>
  <c r="K9" i="47"/>
  <c r="F63" i="47"/>
  <c r="D66" i="47"/>
  <c r="D75" i="47" s="1"/>
  <c r="F64" i="47"/>
  <c r="D90" i="47"/>
  <c r="M17" i="47"/>
  <c r="M18" i="47"/>
  <c r="M16" i="47"/>
  <c r="F41" i="47"/>
  <c r="F16" i="47"/>
  <c r="M23" i="47"/>
  <c r="F9" i="47"/>
  <c r="L14" i="47"/>
  <c r="M19" i="47"/>
  <c r="M24" i="47"/>
  <c r="L11" i="47"/>
  <c r="E51" i="47"/>
  <c r="E12" i="47"/>
  <c r="E8" i="47" s="1"/>
  <c r="E66" i="47"/>
  <c r="F62" i="47"/>
  <c r="M20" i="47"/>
  <c r="D51" i="47"/>
  <c r="K10" i="47"/>
  <c r="D11" i="47"/>
  <c r="M15" i="47"/>
  <c r="K14" i="47"/>
  <c r="D10" i="47"/>
  <c r="F10" i="47" s="1"/>
  <c r="K11" i="47"/>
  <c r="D12" i="47"/>
  <c r="F15" i="47"/>
  <c r="D47" i="47"/>
  <c r="D18" i="47"/>
  <c r="D19" i="47"/>
  <c r="E17" i="47"/>
  <c r="E19" i="47"/>
  <c r="E47" i="47"/>
  <c r="D17" i="47" l="1"/>
  <c r="F17" i="47" s="1"/>
  <c r="M10" i="47"/>
  <c r="M9" i="47"/>
  <c r="F125" i="47"/>
  <c r="F123" i="47"/>
  <c r="F86" i="47"/>
  <c r="L8" i="47"/>
  <c r="E36" i="47"/>
  <c r="E101" i="47"/>
  <c r="E40" i="47"/>
  <c r="E102" i="47"/>
  <c r="D36" i="47"/>
  <c r="D101" i="47"/>
  <c r="D40" i="47"/>
  <c r="D102" i="47"/>
  <c r="F90" i="47"/>
  <c r="D138" i="47"/>
  <c r="E98" i="47"/>
  <c r="E107" i="47" s="1"/>
  <c r="F91" i="47"/>
  <c r="D98" i="47"/>
  <c r="M14" i="47"/>
  <c r="M11" i="47"/>
  <c r="F51" i="47"/>
  <c r="E14" i="47"/>
  <c r="E6" i="47" s="1"/>
  <c r="F47" i="47"/>
  <c r="F12" i="47"/>
  <c r="F19" i="47"/>
  <c r="F18" i="47"/>
  <c r="F66" i="47"/>
  <c r="E75" i="47"/>
  <c r="F75" i="47" s="1"/>
  <c r="D8" i="47"/>
  <c r="F11" i="47"/>
  <c r="K8" i="47"/>
  <c r="D35" i="47"/>
  <c r="D79" i="47" s="1"/>
  <c r="E35" i="47"/>
  <c r="F10" i="35"/>
  <c r="L43" i="36"/>
  <c r="L19" i="36"/>
  <c r="L24" i="36" s="1"/>
  <c r="L22" i="36"/>
  <c r="L10" i="36"/>
  <c r="L18" i="36"/>
  <c r="L12" i="36"/>
  <c r="D14" i="47" l="1"/>
  <c r="F14" i="47" s="1"/>
  <c r="F40" i="47"/>
  <c r="F102" i="47"/>
  <c r="E104" i="47"/>
  <c r="F36" i="47"/>
  <c r="D140" i="47"/>
  <c r="F140" i="47" s="1"/>
  <c r="F138" i="47"/>
  <c r="F101" i="47"/>
  <c r="D104" i="47"/>
  <c r="F98" i="47"/>
  <c r="D107" i="47"/>
  <c r="E79" i="47"/>
  <c r="E38" i="47"/>
  <c r="E43" i="47" s="1"/>
  <c r="E49" i="47" s="1"/>
  <c r="E53" i="47" s="1"/>
  <c r="D38" i="47"/>
  <c r="F35" i="47"/>
  <c r="M8" i="47"/>
  <c r="F8" i="47"/>
  <c r="L21" i="36"/>
  <c r="I21" i="36" s="1"/>
  <c r="I18" i="36"/>
  <c r="L39" i="36"/>
  <c r="L15" i="36"/>
  <c r="L13" i="36"/>
  <c r="I12" i="36" s="1"/>
  <c r="L16" i="36"/>
  <c r="I9" i="36"/>
  <c r="D6" i="47" l="1"/>
  <c r="F6" i="47" s="1"/>
  <c r="F104" i="47"/>
  <c r="F38" i="47"/>
  <c r="D43" i="47"/>
  <c r="D45" i="47"/>
  <c r="E45" i="47"/>
  <c r="L25" i="36"/>
  <c r="I24" i="36" s="1"/>
  <c r="L37" i="36"/>
  <c r="I36" i="36" s="1"/>
  <c r="I15" i="36"/>
  <c r="L42" i="36"/>
  <c r="I42" i="36" s="1"/>
  <c r="F45" i="47" l="1"/>
  <c r="D49" i="47"/>
  <c r="F43" i="47"/>
  <c r="F49" i="47" l="1"/>
  <c r="D53" i="47"/>
  <c r="F53" i="47" s="1"/>
  <c r="K25" i="47" l="1"/>
  <c r="K22" i="47" l="1"/>
  <c r="K6" i="47" s="1"/>
  <c r="L25" i="47"/>
  <c r="L22" i="47" s="1"/>
  <c r="L6" i="47" s="1"/>
  <c r="L28" i="36"/>
  <c r="M22" i="47" l="1"/>
  <c r="M6" i="47"/>
  <c r="M25" i="47"/>
  <c r="C10" i="35"/>
  <c r="C9" i="35"/>
  <c r="L40" i="36"/>
  <c r="I39" i="36" s="1"/>
  <c r="I27" i="3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A4D2044-89E6-4DE9-BB9A-0B0664B34A92}" keepAlive="1" name="Consulta - Arquivo de Amostra" description="Conexão com a consulta 'Arquivo de Amostra' na pasta de trabalho." type="5" refreshedVersion="0" background="1">
    <dbPr connection="Provider=Microsoft.Mashup.OleDb.1;Data Source=$Workbook$;Location=&quot;Arquivo de Amostra&quot;;Extended Properties=&quot;&quot;" command="SELECT * FROM [Arquivo de Amostra]"/>
  </connection>
  <connection id="2" xr16:uid="{78A8AD64-D99A-4821-85D5-A2F833AA2123}" keepAlive="1" name="Consulta - Consulta1" description="Conexão com a consulta 'Consulta1' na pasta de trabalho." type="5" refreshedVersion="0" background="1">
    <dbPr connection="Provider=Microsoft.Mashup.OleDb.1;Data Source=$Workbook$;Location=Consulta1;Extended Properties=&quot;&quot;" command="SELECT * FROM [Consulta1]"/>
  </connection>
  <connection id="3" xr16:uid="{5E18C1BB-EA3D-4F02-805D-4AD943FA0E1F}" keepAlive="1" name="Consulta - CSLL" description="Conexão com a consulta 'CSLL' na pasta de trabalho." type="5" refreshedVersion="6" background="1" saveData="1">
    <dbPr connection="Provider=Microsoft.Mashup.OleDb.1;Data Source=$Workbook$;Location=CSLL;Extended Properties=&quot;&quot;" command="SELECT * FROM [CSLL]"/>
  </connection>
  <connection id="4" xr16:uid="{29377FD8-5F38-4D0E-BF69-DA1928788F90}" keepAlive="1" name="Consulta - dPlcta2018" description="Conexão com a consulta 'dPlcta2018' na pasta de trabalho." type="5" refreshedVersion="0" background="1">
    <dbPr connection="Provider=Microsoft.Mashup.OleDb.1;Data Source=$Workbook$;Location=dPlcta2018;Extended Properties=&quot;&quot;" command="SELECT * FROM [dPlcta2018]"/>
  </connection>
  <connection id="5" xr16:uid="{2CED34D9-FA39-469A-B074-39E2405358DC}" keepAlive="1" name="Consulta - IRPJ" description="Conexão com a consulta 'IRPJ' na pasta de trabalho." type="5" refreshedVersion="6" background="1" saveData="1">
    <dbPr connection="Provider=Microsoft.Mashup.OleDb.1;Data Source=$Workbook$;Location=IRPJ;Extended Properties=&quot;&quot;" command="SELECT * FROM [IRPJ]"/>
  </connection>
  <connection id="6" xr16:uid="{B60FAC3F-504F-4F33-8ABB-69A17C5A6F34}" keepAlive="1" name="Consulta - Meses" description="Conexão com a consulta 'Meses' na pasta de trabalho." type="5" refreshedVersion="0" background="1">
    <dbPr connection="Provider=Microsoft.Mashup.OleDb.1;Data Source=$Workbook$;Location=Meses;Extended Properties=&quot;&quot;" command="SELECT * FROM [Meses]"/>
  </connection>
  <connection id="7" xr16:uid="{D81147AF-36CE-4B1D-9A48-06F943902947}" keepAlive="1" name="Consulta - Parâmetro de Arquivo de Amostra1" description="Conexão com a consulta 'Parâmetro de Arquivo de Amostra1' na pasta de trabalho." type="5" refreshedVersion="0" background="1">
    <dbPr connection="Provider=Microsoft.Mashup.OleDb.1;Data Source=$Workbook$;Location=&quot;Parâmetro de Arquivo de Amostra1&quot;;Extended Properties=&quot;&quot;" command="SELECT * FROM [Parâmetro de Arquivo de Amostra1]"/>
  </connection>
  <connection id="8" xr16:uid="{36D68D70-1722-41D3-BB57-3062C3ABAD41}" keepAlive="1" name="Consulta - tb_IPCA" description="Conexão com a consulta 'tb_IPCA' na pasta de trabalho." type="5" refreshedVersion="8" background="1" saveData="1">
    <dbPr connection="Provider=Microsoft.Mashup.OleDb.1;Data Source=$Workbook$;Location=tb_IPCA;Extended Properties=&quot;&quot;" command="SELECT * FROM [tb_IPCA]"/>
  </connection>
  <connection id="9" xr16:uid="{BF0FD88F-1E0E-40BF-9393-43F236D18FDD}" keepAlive="1" name="Consulta - tb2018" description="Conexão com a consulta 'tb2018' na pasta de trabalho." type="5" refreshedVersion="7" background="1" saveData="1">
    <dbPr connection="Provider=Microsoft.Mashup.OleDb.1;Data Source=$Workbook$;Location=tb2018;Extended Properties=&quot;&quot;" command="SELECT * FROM [tb2018]"/>
  </connection>
  <connection id="10" xr16:uid="{1EB399BD-2CD4-4969-B9F7-CB7DC15EAAEB}" keepAlive="1" name="Consulta - tb2019" description="Conexão com a consulta 'tb2019' na pasta de trabalho." type="5" refreshedVersion="7" background="1" saveData="1">
    <dbPr connection="Provider=Microsoft.Mashup.OleDb.1;Data Source=$Workbook$;Location=tb2019;Extended Properties=&quot;&quot;" command="SELECT * FROM [tb2019]"/>
  </connection>
  <connection id="11" xr16:uid="{526E0619-285A-44AD-87CD-A9A688C4F246}" keepAlive="1" name="Consulta - tb2020" description="Conexão com a consulta 'tb2020' na pasta de trabalho." type="5" refreshedVersion="7" background="1" saveData="1">
    <dbPr connection="Provider=Microsoft.Mashup.OleDb.1;Data Source=$Workbook$;Location=tb2020;Extended Properties=&quot;&quot;" command="SELECT * FROM [tb2020]"/>
  </connection>
  <connection id="12" xr16:uid="{9D4E4A06-56B5-4329-BFAD-02C0AC8DD764}" keepAlive="1" name="Consulta - tb2021" description="Conexão com a consulta 'tb2021' na pasta de trabalho." type="5" refreshedVersion="8" background="1" saveData="1">
    <dbPr connection="Provider=Microsoft.Mashup.OleDb.1;Data Source=$Workbook$;Location=tb2021;Extended Properties=&quot;&quot;" command="SELECT * FROM [tb2021]"/>
  </connection>
  <connection id="13" xr16:uid="{7003DA2A-F0C7-464D-B956-3F5272DDFEBF}" keepAlive="1" name="Consulta - tb2022" description="Conexão com a consulta 'tb2022' na pasta de trabalho." type="5" refreshedVersion="8" background="1" saveData="1">
    <dbPr connection="Provider=Microsoft.Mashup.OleDb.1;Data Source=$Workbook$;Location=tb2022;Extended Properties=&quot;&quot;" command="SELECT * FROM [tb2022]"/>
  </connection>
  <connection id="14" xr16:uid="{00000000-0015-0000-FFFF-FFFF00000000}" keepAlive="1" name="Consulta - tbDez16" description="Conexão com a consulta 'tbDez16' na pasta de trabalho." type="5" refreshedVersion="6" background="1" saveData="1">
    <dbPr connection="Provider=Microsoft.Mashup.OleDb.1;Data Source=$Workbook$;Location=tbDez16;Extended Properties=&quot;&quot;" command="SELECT * FROM [tbDez16]"/>
  </connection>
  <connection id="15" xr16:uid="{00000000-0015-0000-FFFF-FFFF01000000}" keepAlive="1" name="Consulta - tbDez17" description="Conexão com a consulta 'tbDez17' na pasta de trabalho." type="5" refreshedVersion="6" background="1" saveData="1">
    <dbPr connection="Provider=Microsoft.Mashup.OleDb.1;Data Source=$Workbook$;Location=tbDez17;Extended Properties=&quot;&quot;" command="SELECT * FROM [tbDez17]"/>
  </connection>
  <connection id="16" xr16:uid="{7155EE01-0F2D-4FB1-B73E-71A6E5D36A02}" keepAlive="1" name="Consulta - tbPlcta" description="Conexão com a consulta 'tbPlcta' na pasta de trabalho." type="5" refreshedVersion="0" background="1">
    <dbPr connection="Provider=Microsoft.Mashup.OleDb.1;Data Source=$Workbook$;Location=tbPlcta;Extended Properties=&quot;&quot;" command="SELECT * FROM [tbPlcta]"/>
  </connection>
  <connection id="17" xr16:uid="{CA3E6E50-D99D-4FBE-BC3B-EABDD80DF38C}" keepAlive="1" name="Consulta - Transformar Arquivo de Balancetes" description="Conexão com a consulta 'Transformar Arquivo de Balancetes' na pasta de trabalho." type="5" refreshedVersion="0" background="1">
    <dbPr connection="Provider=Microsoft.Mashup.OleDb.1;Data Source=$Workbook$;Location=&quot;Transformar Arquivo de Balancetes&quot;;Extended Properties=&quot;&quot;" command="SELECT * FROM [Transformar Arquivo de Balancetes]"/>
  </connection>
  <connection id="18" xr16:uid="{BF8065B0-C9C5-4379-B0C3-6EAB11F5D1C0}" keepAlive="1" name="Consulta - Transformar o Arquivo de Exemplo de Balancetes" description="Conexão com a consulta 'Transformar o Arquivo de Exemplo de Balancetes' na pasta de trabalho." type="5" refreshedVersion="0" background="1">
    <dbPr connection="Provider=Microsoft.Mashup.OleDb.1;Data Source=$Workbook$;Location=&quot;Transformar o Arquivo de Exemplo de Balancetes&quot;;Extended Properties=&quot;&quot;" command="SELECT * FROM [Transformar o Arquivo de Exemplo de Balancetes]"/>
  </connection>
</connections>
</file>

<file path=xl/sharedStrings.xml><?xml version="1.0" encoding="utf-8"?>
<sst xmlns="http://schemas.openxmlformats.org/spreadsheetml/2006/main" count="5234" uniqueCount="2382">
  <si>
    <t>CNPJ Nº 11.448.933/0001-62</t>
  </si>
  <si>
    <t>CLASSIFICAÇÃO</t>
  </si>
  <si>
    <t>CONTA</t>
  </si>
  <si>
    <t>REDUZIDO</t>
  </si>
  <si>
    <t>DESCRICAO</t>
  </si>
  <si>
    <t>R</t>
  </si>
  <si>
    <t>ATIVO</t>
  </si>
  <si>
    <t>1.1</t>
  </si>
  <si>
    <t>ATIVO CIRCULANTE</t>
  </si>
  <si>
    <t>1.1.01</t>
  </si>
  <si>
    <t>DISPONIBILIDADES</t>
  </si>
  <si>
    <t>1.1.01.01</t>
  </si>
  <si>
    <t>CAIXA GERAL</t>
  </si>
  <si>
    <t>1.1.01.01.002</t>
  </si>
  <si>
    <t>Fundo Fixo</t>
  </si>
  <si>
    <t>1.1.01.02</t>
  </si>
  <si>
    <t>BANCOS C/MOVIMENTO</t>
  </si>
  <si>
    <t>1.1.01.02.004</t>
  </si>
  <si>
    <t>Bco Real sa. c/c 6.300.390</t>
  </si>
  <si>
    <t>1.1.01.02.005</t>
  </si>
  <si>
    <t>Banco do Brasil c/c 17.857-8</t>
  </si>
  <si>
    <t>1.1.01.02.007</t>
  </si>
  <si>
    <t>Bco Real sa  Poupan軋 9595-5</t>
  </si>
  <si>
    <t>1.1.01.02.013</t>
  </si>
  <si>
    <t>Bco do Brasil sa. c/c.024770</t>
  </si>
  <si>
    <t>1.1.01.02.015</t>
  </si>
  <si>
    <t>Bco do Brasil sa. c/c 11111 ag.3434</t>
  </si>
  <si>
    <t>1.1.01.02.016</t>
  </si>
  <si>
    <t>Bco do Brasil c/24770 -POUPANﾇA</t>
  </si>
  <si>
    <t>1.1.01.02.023</t>
  </si>
  <si>
    <t>Bco Brasil s.a. c/c 30283-X</t>
  </si>
  <si>
    <t>1.1.01.02.024</t>
  </si>
  <si>
    <t>1.1.01.02.025</t>
  </si>
  <si>
    <t>Bco-Santander sa c. 13388.4</t>
  </si>
  <si>
    <t>1.1.01.02.027</t>
  </si>
  <si>
    <t>Bco-Santander sa c. 13.367-1-FURP</t>
  </si>
  <si>
    <t>1.1.01.02.028</t>
  </si>
  <si>
    <t>Bco Santander sa c. 13.374.3 Petrobras</t>
  </si>
  <si>
    <t>1.1.01.02.029</t>
  </si>
  <si>
    <t>Bco Santander sa c/13.376-7</t>
  </si>
  <si>
    <t>1.1.01.02.030</t>
  </si>
  <si>
    <t>Bco Santander sa. c/13.368-8</t>
  </si>
  <si>
    <t>1.1.01.02.033</t>
  </si>
  <si>
    <t>Bco Brasil c/c.34.553-9</t>
  </si>
  <si>
    <t>1.1.01.02.034</t>
  </si>
  <si>
    <t>Bco Brasil c/34553-9 -POUPANﾇA</t>
  </si>
  <si>
    <t>1.1.01.02.036</t>
  </si>
  <si>
    <t>Caixa E.Federal c/c.250.2 ag.3515</t>
  </si>
  <si>
    <t>1.1.01.02.037</t>
  </si>
  <si>
    <t>1.1.01.02.038</t>
  </si>
  <si>
    <t>Cx.Economica Federal Ag.3515 c/346.0</t>
  </si>
  <si>
    <t>1.1.01.02.039</t>
  </si>
  <si>
    <t>Caixa E.Federal c/c 22-0 Poupan軋</t>
  </si>
  <si>
    <t>1.1.01.02.040</t>
  </si>
  <si>
    <t>Banco Brasil s.a c/c.40.814X</t>
  </si>
  <si>
    <t>1.1.01.02.042</t>
  </si>
  <si>
    <t>Caixa Poupan軋 c/250-2 c/apl.29-8</t>
  </si>
  <si>
    <t>1.1.01.03</t>
  </si>
  <si>
    <t>APLICAﾇﾃOES FINANCEIRAS</t>
  </si>
  <si>
    <t>1.1.01.03.026</t>
  </si>
  <si>
    <t>1.1.01.03.029</t>
  </si>
  <si>
    <t>CDB- Santander. C/13.368-8</t>
  </si>
  <si>
    <t>1.1.01.03.031</t>
  </si>
  <si>
    <t>CDB-Santander sa. c/13.388-4</t>
  </si>
  <si>
    <t>1.1.01.03.035</t>
  </si>
  <si>
    <t>1.1.01.03.037</t>
  </si>
  <si>
    <t>CDB-BCO BRASIL c/34554-7</t>
  </si>
  <si>
    <t>1.1.01.03.039</t>
  </si>
  <si>
    <t>CDB-SANTANDER C/380.8</t>
  </si>
  <si>
    <t>1.1.01.03.043</t>
  </si>
  <si>
    <t>Caixa Econ.Fed.c/c/250/2</t>
  </si>
  <si>
    <t>1.1.01.03.044</t>
  </si>
  <si>
    <t>Caixa Econ.Fed. 252.9 BNDES</t>
  </si>
  <si>
    <t>1.1.01.03.045</t>
  </si>
  <si>
    <t>CDB-Brasil s.a c/40814X</t>
  </si>
  <si>
    <t>1.1.01.03.046</t>
  </si>
  <si>
    <t>Caixa Fic GIRO Empresas</t>
  </si>
  <si>
    <t>1.1.02</t>
  </si>
  <si>
    <t>REALIZﾁVEL A CURTO PRAZO</t>
  </si>
  <si>
    <t>1.1.02.01</t>
  </si>
  <si>
    <t>CLIENTES</t>
  </si>
  <si>
    <t>1.1.02.01.001</t>
  </si>
  <si>
    <t>Clientes Diversos</t>
  </si>
  <si>
    <t>1.1.02.01.999</t>
  </si>
  <si>
    <t>(-)Prov p/cr馘 de liqui. duvidosa</t>
  </si>
  <si>
    <t>1.1.02.02</t>
  </si>
  <si>
    <t>ADIANTAMENTO A FORNECEDORES</t>
  </si>
  <si>
    <t>1.1.02.02.001</t>
  </si>
  <si>
    <t>Adiant. a fornecedores diversos</t>
  </si>
  <si>
    <t>1.1.02.03</t>
  </si>
  <si>
    <t>ADIANTAMENTO A FUNCIONﾁRIOS</t>
  </si>
  <si>
    <t>1.1.02.03.001</t>
  </si>
  <si>
    <t>Emprest. de Ferias</t>
  </si>
  <si>
    <t>1.1.02.03.002</t>
  </si>
  <si>
    <t>Adiantamento de f駻ias</t>
  </si>
  <si>
    <t>1.1.02.03.004</t>
  </si>
  <si>
    <t>Adiantamento p/desp de viagens</t>
  </si>
  <si>
    <t>1.1.02.03.005</t>
  </si>
  <si>
    <t>Ad. p/ aquisi鈬o de materias</t>
  </si>
  <si>
    <t>1.1.02.03.006</t>
  </si>
  <si>
    <t>Divs creditos</t>
  </si>
  <si>
    <t>1.1.02.05</t>
  </si>
  <si>
    <t>IMPOSTOS A RECUPERAR</t>
  </si>
  <si>
    <t>1.1.02.05.001</t>
  </si>
  <si>
    <t>I.R.R.F a recuperar</t>
  </si>
  <si>
    <t>1.1.02.05.003</t>
  </si>
  <si>
    <t>I.S.S. a recuperar</t>
  </si>
  <si>
    <t>1.1.02.05.004</t>
  </si>
  <si>
    <t>PIS pasep a reuperar</t>
  </si>
  <si>
    <t>1.1.02.05.005</t>
  </si>
  <si>
    <t>1.1.02.05.007</t>
  </si>
  <si>
    <t>IR Retido Fonte no Exercicio</t>
  </si>
  <si>
    <t>1.1.02.05.009</t>
  </si>
  <si>
    <t>IR Pago a maior ou ind. no Exerc.</t>
  </si>
  <si>
    <t>1.1.02.05.017</t>
  </si>
  <si>
    <t>CSLL Retida n/fonte n/exerc.</t>
  </si>
  <si>
    <t>1.1.02.05.031</t>
  </si>
  <si>
    <t>Pagto Pis a Maior</t>
  </si>
  <si>
    <t>1.1.02.05.032</t>
  </si>
  <si>
    <t>Pagto Cofins a Maior</t>
  </si>
  <si>
    <t>1.1.02.05.036</t>
  </si>
  <si>
    <t>CSLL SALDO NEGATIVO ESTIMATIVA 2008</t>
  </si>
  <si>
    <t>1.1.02.05.037</t>
  </si>
  <si>
    <t>PG.CSLL-Estimativa 2009</t>
  </si>
  <si>
    <t>1.1.02.05.039</t>
  </si>
  <si>
    <t>CSRF A Recuperar</t>
  </si>
  <si>
    <t>1.1.02.05.040</t>
  </si>
  <si>
    <t>ICMS A Recuperar</t>
  </si>
  <si>
    <t>1.1.02.05.043</t>
  </si>
  <si>
    <t>PG- CSLL ESTIMATIVA/2007</t>
  </si>
  <si>
    <t>1.1.02.05.044</t>
  </si>
  <si>
    <t>IR -ESTIMATIVA/2008</t>
  </si>
  <si>
    <t>1.1.02.05.045</t>
  </si>
  <si>
    <t>CSLL - ESTIMATIVA/2008</t>
  </si>
  <si>
    <t>1.1.02.05.046</t>
  </si>
  <si>
    <t>IR-ESTIMATIVA 2010</t>
  </si>
  <si>
    <t>1.1.02.05.047</t>
  </si>
  <si>
    <t>CSLL-ESTIMATIVA 2010</t>
  </si>
  <si>
    <t>1.1.02.05.050</t>
  </si>
  <si>
    <t>IR Pago a Maior Exerc.2010</t>
  </si>
  <si>
    <t>1.1.02.05.051</t>
  </si>
  <si>
    <t>IR-Pago a Maior Exerc.211</t>
  </si>
  <si>
    <t>1.1.02.05.052</t>
  </si>
  <si>
    <t>CSLL-Pago a Maior Exerc.2011</t>
  </si>
  <si>
    <t>1.1.02.05.053</t>
  </si>
  <si>
    <t>IR Saldo Negativo-2010</t>
  </si>
  <si>
    <t>1.1.02.05.054</t>
  </si>
  <si>
    <t>IRPJ ESTIMATIVA - 2012</t>
  </si>
  <si>
    <t>1.1.02.05.055</t>
  </si>
  <si>
    <t>CSLL ESTIMATIVA - 2012</t>
  </si>
  <si>
    <t>1.1.02.05.056</t>
  </si>
  <si>
    <t>IRRF PG.INDEVIDO-2012</t>
  </si>
  <si>
    <t>1.1.02.05.057</t>
  </si>
  <si>
    <t>IRPJ - EXERCICIO 2013</t>
  </si>
  <si>
    <t>1.1.02.05.058</t>
  </si>
  <si>
    <t>CSLL -EXERCICIO 2013</t>
  </si>
  <si>
    <t>1.1.02.06</t>
  </si>
  <si>
    <t>TﾍTULOS A RECEBER</t>
  </si>
  <si>
    <t>1.1.02.06.001</t>
  </si>
  <si>
    <t>Terrenos</t>
  </si>
  <si>
    <t>1.1.02.06.003</t>
  </si>
  <si>
    <t>Outros Devedores</t>
  </si>
  <si>
    <t>1.1.02.07</t>
  </si>
  <si>
    <t>TRIBUTOS A RECUP - SALDO NEGATIVO</t>
  </si>
  <si>
    <t>1.1.02.07.003</t>
  </si>
  <si>
    <t>IRPJ Saldo Neg.Exercicio/06</t>
  </si>
  <si>
    <t>1.1.02.07.006</t>
  </si>
  <si>
    <t>IRPJ-Saldo Negativo-2010</t>
  </si>
  <si>
    <t>1.1.02.07.022</t>
  </si>
  <si>
    <t>CSLL - Saldo Negativo Exerc 2005</t>
  </si>
  <si>
    <t>1.1.02.07.023</t>
  </si>
  <si>
    <t>CSLL Saldo Neg.Exercicio/06</t>
  </si>
  <si>
    <t>1.1.02.07.024</t>
  </si>
  <si>
    <t>csll-Saldo Negativo Exercicio/07</t>
  </si>
  <si>
    <t>1.1.02.07.025</t>
  </si>
  <si>
    <t>CSLL- Saldo Negativo exercicio/2009</t>
  </si>
  <si>
    <t>1.1.02.07.026</t>
  </si>
  <si>
    <t>CSLL-Saldo Negativo 2011</t>
  </si>
  <si>
    <t>1.1.02.07.027</t>
  </si>
  <si>
    <t>CSLL-Saldo Negativo Exerc.2012</t>
  </si>
  <si>
    <t>1.1.02.07.028</t>
  </si>
  <si>
    <t>IRPJ-Saldo Negativo Exerc.2012</t>
  </si>
  <si>
    <t>1.1.02.08</t>
  </si>
  <si>
    <t>PROV. IR -S / APLICAﾇﾃO</t>
  </si>
  <si>
    <t>1.1.02.08.001</t>
  </si>
  <si>
    <t>BANCO DO BRASIL SA.</t>
  </si>
  <si>
    <t>1.1.02.08.002</t>
  </si>
  <si>
    <t>SANTANDER SA</t>
  </si>
  <si>
    <t>1.1.02.08.003</t>
  </si>
  <si>
    <t>CAIXA E.FEDERAL</t>
  </si>
  <si>
    <t>1.1.02.10</t>
  </si>
  <si>
    <t>CAUﾇﾕES / DEPOSITOS VINCULADOS</t>
  </si>
  <si>
    <t>1.1.02.10.001</t>
  </si>
  <si>
    <t>Depositos legais</t>
  </si>
  <si>
    <t>1.1.02.10.002</t>
  </si>
  <si>
    <t>Cau鋏es</t>
  </si>
  <si>
    <t>1.1.02.20</t>
  </si>
  <si>
    <t>OUTROS CRﾉDITOS</t>
  </si>
  <si>
    <t>1.1.02.20.001</t>
  </si>
  <si>
    <t>Casa Militar</t>
  </si>
  <si>
    <t>1.1.02.20.002</t>
  </si>
  <si>
    <t>SASS</t>
  </si>
  <si>
    <t>1.1.02.20.004</t>
  </si>
  <si>
    <t>Prefeitura M. de Ipojuca</t>
  </si>
  <si>
    <t>1.1.02.20.006</t>
  </si>
  <si>
    <t>SDETE (Leia)</t>
  </si>
  <si>
    <t>1.1.02.20.008</t>
  </si>
  <si>
    <t>SDETE (Taciana)</t>
  </si>
  <si>
    <t>1.1.02.20.011</t>
  </si>
  <si>
    <t>P.Cidade do Recife (veronica)</t>
  </si>
  <si>
    <t>1.1.03</t>
  </si>
  <si>
    <t>DESPESAS PAGAS ANTECIPADAMENTE</t>
  </si>
  <si>
    <t>1.1.03.02</t>
  </si>
  <si>
    <t>PAGAMENTO ANTECIPADO-OUTRAS DESPESAS</t>
  </si>
  <si>
    <t>1.1.03.02.001</t>
  </si>
  <si>
    <t>13ｺ Salarios</t>
  </si>
  <si>
    <t>1.3</t>
  </si>
  <si>
    <t>1.3.00</t>
  </si>
  <si>
    <t>REALIZAVEL A LONGO PRAZO</t>
  </si>
  <si>
    <t>1.3.00.06</t>
  </si>
  <si>
    <t>TITULOS A RECEBER</t>
  </si>
  <si>
    <t>1.3.00.06.001</t>
  </si>
  <si>
    <t>Pandenor</t>
  </si>
  <si>
    <t>1.3.00.06.002</t>
  </si>
  <si>
    <t>Suape Graneis</t>
  </si>
  <si>
    <t>1.3.00.06.005</t>
  </si>
  <si>
    <t>Sec.de Desenvolvimento Economico</t>
  </si>
  <si>
    <t>1.3.00.12</t>
  </si>
  <si>
    <t>EMPRESTIMOS COMPULSORIO</t>
  </si>
  <si>
    <t>1.3.00.12.001</t>
  </si>
  <si>
    <t>Incidente sobre aquisi鈬o</t>
  </si>
  <si>
    <t>1.3.00.12.002</t>
  </si>
  <si>
    <t>1.3.00.15</t>
  </si>
  <si>
    <t>CRﾉDITOS FISCAIS</t>
  </si>
  <si>
    <t>1.3.00.15.001</t>
  </si>
  <si>
    <t>IRPJ</t>
  </si>
  <si>
    <t>1.3.00.15.002</t>
  </si>
  <si>
    <t>CSLL</t>
  </si>
  <si>
    <t>1.3.00.20</t>
  </si>
  <si>
    <t>Outros cr馘itos</t>
  </si>
  <si>
    <t>1.3.00.20.002</t>
  </si>
  <si>
    <t>Adiant.p/aumento de Capital</t>
  </si>
  <si>
    <t>1.3.00.21</t>
  </si>
  <si>
    <t>CONTRATOS EM COMODATO</t>
  </si>
  <si>
    <t>1.3.00.21.002</t>
  </si>
  <si>
    <t>Indaia Ltda</t>
  </si>
  <si>
    <t>1.3.01</t>
  </si>
  <si>
    <t>IVESTIMENTOS</t>
  </si>
  <si>
    <t>1.3.01.01</t>
  </si>
  <si>
    <t>QUOTAS E CERTIFICADOS</t>
  </si>
  <si>
    <t>1.3.01.01.001</t>
  </si>
  <si>
    <t>Quotas e certificados - Principal</t>
  </si>
  <si>
    <t>1.3.01.01.002</t>
  </si>
  <si>
    <t>1.3.01.02</t>
  </si>
  <si>
    <t>AﾇﾕES</t>
  </si>
  <si>
    <t>1.3.01.02.001</t>
  </si>
  <si>
    <t>A鋏es - Principal</t>
  </si>
  <si>
    <t>1.3.01.02.002</t>
  </si>
  <si>
    <t>1.3.01.03</t>
  </si>
  <si>
    <t>PROVISAO P/PERDAS DE INVESTIMENTOS</t>
  </si>
  <si>
    <t>1.3.01.03.001</t>
  </si>
  <si>
    <t>PERPART.</t>
  </si>
  <si>
    <t>1.3.02</t>
  </si>
  <si>
    <t>IMOBILIZADO</t>
  </si>
  <si>
    <t>1.3.02.01</t>
  </si>
  <si>
    <t>IMOBILIZADO TﾉCNICO</t>
  </si>
  <si>
    <t>1.3.02.01.002</t>
  </si>
  <si>
    <t>1.3.02.01.003</t>
  </si>
  <si>
    <t>Reservatios, Barragens e Adutoras</t>
  </si>
  <si>
    <t>1.3.02.01.004</t>
  </si>
  <si>
    <t>Edifica鋏es, Obras civis e Benfeitorias</t>
  </si>
  <si>
    <t>1.3.02.01.005</t>
  </si>
  <si>
    <t>Maquinas e Equipamentos</t>
  </si>
  <si>
    <t>1.3.02.01.006</t>
  </si>
  <si>
    <t>Ve兤ulos</t>
  </si>
  <si>
    <t>1.3.02.01.007</t>
  </si>
  <si>
    <t>Meis e Utensilios</t>
  </si>
  <si>
    <t>1.3.02.01.008</t>
  </si>
  <si>
    <t>Computadores e Perifericos</t>
  </si>
  <si>
    <t>1.3.02.01.009</t>
  </si>
  <si>
    <t>Instala輟es</t>
  </si>
  <si>
    <t>1.3.02.01.010</t>
  </si>
  <si>
    <t>CAIS 4 UNIAO</t>
  </si>
  <si>
    <t>1.3.02.01.011</t>
  </si>
  <si>
    <t>CAIS 4 ESTADO</t>
  </si>
  <si>
    <t>1.3.02.01.020</t>
  </si>
  <si>
    <t>Eletrovia</t>
  </si>
  <si>
    <t>1.3.02.01.021</t>
  </si>
  <si>
    <t>Terminal Retroportu疵io</t>
  </si>
  <si>
    <t>1.3.02.01.022</t>
  </si>
  <si>
    <t>Obras de Refor輟 PGL-1</t>
  </si>
  <si>
    <t>1.3.02.01.023</t>
  </si>
  <si>
    <t>Obra de Duplica鈬o Dist.Rod.Sul</t>
  </si>
  <si>
    <t>1.3.02.01.024</t>
  </si>
  <si>
    <t>Dragagem Acesso ao Estaleiro Atlantico</t>
  </si>
  <si>
    <t>1.3.02.01.025</t>
  </si>
  <si>
    <t>Cais V</t>
  </si>
  <si>
    <t>1.3.02.01.026</t>
  </si>
  <si>
    <t>Dragagem do Pier Petroleiro</t>
  </si>
  <si>
    <t>1.3.02.01.028</t>
  </si>
  <si>
    <t>Infra-Estrutura Acessos a Indlis.</t>
  </si>
  <si>
    <t>1.3.02.01.029</t>
  </si>
  <si>
    <t>Const.Corpo de Bombeiro</t>
  </si>
  <si>
    <t>1.3.02.01.030</t>
  </si>
  <si>
    <t>Acesso e Drenagem ZIP3</t>
  </si>
  <si>
    <t>1.3.02.01.032</t>
  </si>
  <si>
    <t>Amplia鈬o do Centro Adm</t>
  </si>
  <si>
    <t>1.3.02.01.033</t>
  </si>
  <si>
    <t>Duplica鈬o TDR (Tronco Dist. Rod.) NORT</t>
  </si>
  <si>
    <t>1.3.02.01.034</t>
  </si>
  <si>
    <t>Obras de Terraplenagem Diversos Acessos</t>
  </si>
  <si>
    <t>1.3.02.01.038</t>
  </si>
  <si>
    <t>Const. Predio Opera鋏es Portu疵ia</t>
  </si>
  <si>
    <t>1.3.02.01.040</t>
  </si>
  <si>
    <t>Duplica鈬o Av.Portu疵ia</t>
  </si>
  <si>
    <t>1.3.02.01.041</t>
  </si>
  <si>
    <t>Zona de Processamento e Exporta鈬o</t>
  </si>
  <si>
    <t>1.3.02.01.042</t>
  </si>
  <si>
    <t>C M U - Cais de M伃tiplo Uso</t>
  </si>
  <si>
    <t>1.3.02.01.043</t>
  </si>
  <si>
    <t>CTA - Centro de T.Ambiental</t>
  </si>
  <si>
    <t>1.3.02.01.044</t>
  </si>
  <si>
    <t>Reflorestamento</t>
  </si>
  <si>
    <t>1.3.02.01.045</t>
  </si>
  <si>
    <t>Termo de Transa鈬o Usina Salgado</t>
  </si>
  <si>
    <t>1.3.02.01.048</t>
  </si>
  <si>
    <t>CONTRATO 107/2011</t>
  </si>
  <si>
    <t>1.3.02.01.050</t>
  </si>
  <si>
    <t>CONTRATO 22/2012</t>
  </si>
  <si>
    <t>1.3.02.01.052</t>
  </si>
  <si>
    <t>CONTRATO 71/2012</t>
  </si>
  <si>
    <t>1.3.02.03</t>
  </si>
  <si>
    <t>CORREﾇﾃO MONETARIA COMPLEMENTAR</t>
  </si>
  <si>
    <t>1.3.02.03.002</t>
  </si>
  <si>
    <t>CMC - Terrenos</t>
  </si>
  <si>
    <t>1.3.02.03.003</t>
  </si>
  <si>
    <t>1.3.02.03.004</t>
  </si>
  <si>
    <t>1.3.02.03.005</t>
  </si>
  <si>
    <t>CMC - Maquinas e Equipamentos</t>
  </si>
  <si>
    <t>1.3.02.03.006</t>
  </si>
  <si>
    <t>CMC - Ve兤ulos</t>
  </si>
  <si>
    <t>1.3.02.03.007</t>
  </si>
  <si>
    <t>1.3.02.03.008</t>
  </si>
  <si>
    <t>CMC- Computadores e Perifericos</t>
  </si>
  <si>
    <t>1.3.02.04</t>
  </si>
  <si>
    <t>OBRAS EM ANDAMENTO</t>
  </si>
  <si>
    <t>1.3.02.04.001</t>
  </si>
  <si>
    <t>Obras em andamentos</t>
  </si>
  <si>
    <t>1.3.02.04.002</t>
  </si>
  <si>
    <t>1.3.02.04.004</t>
  </si>
  <si>
    <t>Terminal de Minerios</t>
  </si>
  <si>
    <t>1.3.02.04.005</t>
  </si>
  <si>
    <t>Acesso Z13</t>
  </si>
  <si>
    <t>1.3.02.04.006</t>
  </si>
  <si>
    <t>Acesso Nova Tatuoca</t>
  </si>
  <si>
    <t>1.3.02.04.007</t>
  </si>
  <si>
    <t>Acesso Viario</t>
  </si>
  <si>
    <t>1.3.02.04.008</t>
  </si>
  <si>
    <t>1.3.02.04.009</t>
  </si>
  <si>
    <t>Dragagem Bacia Manobras</t>
  </si>
  <si>
    <t>1.3.02.04.010</t>
  </si>
  <si>
    <t>CAIS V</t>
  </si>
  <si>
    <t>1.3.02.04.011</t>
  </si>
  <si>
    <t>CAIS IV</t>
  </si>
  <si>
    <t>1.3.02.04.013</t>
  </si>
  <si>
    <t>Parque Eolico</t>
  </si>
  <si>
    <t>1.3.02.04.014</t>
  </si>
  <si>
    <t>Acesso Lote Suata Log</t>
  </si>
  <si>
    <t>1.3.02.04.018</t>
  </si>
  <si>
    <t>Obras de Infra-estrura</t>
  </si>
  <si>
    <t>1.3.02.04.019</t>
  </si>
  <si>
    <t>Adiantamento Estaleiro</t>
  </si>
  <si>
    <t>1.3.02.05</t>
  </si>
  <si>
    <t>(-) DEPRECIAﾇﾃO ACUMUL-IMOBILIZADO TﾉCN</t>
  </si>
  <si>
    <t>1.3.02.05.003</t>
  </si>
  <si>
    <t>1.3.02.05.004</t>
  </si>
  <si>
    <t>1.3.02.05.005</t>
  </si>
  <si>
    <t>1.3.02.05.006</t>
  </si>
  <si>
    <t>1.3.02.05.007</t>
  </si>
  <si>
    <t>1.3.02.05.008</t>
  </si>
  <si>
    <t>1.3.02.05.009</t>
  </si>
  <si>
    <t>1.3.02.05.045</t>
  </si>
  <si>
    <t>(-) Contrato 106/2011</t>
  </si>
  <si>
    <t>1.3.02.05.046</t>
  </si>
  <si>
    <t>(-) Contrato 117/2011</t>
  </si>
  <si>
    <t>1.3.02.06</t>
  </si>
  <si>
    <t>1.3.02.06.003</t>
  </si>
  <si>
    <t>(-) Deprec acum-CMC-Reserv,Barrag Adut</t>
  </si>
  <si>
    <t>1.3.02.06.004</t>
  </si>
  <si>
    <t>(-) Deprec acum-CMC-Edif, Obras Benfeit</t>
  </si>
  <si>
    <t>1.3.02.06.005</t>
  </si>
  <si>
    <t>1.3.02.06.006</t>
  </si>
  <si>
    <t>(-) Deprec acum-CMC Ve兤ulos</t>
  </si>
  <si>
    <t>1.3.02.06.007</t>
  </si>
  <si>
    <t>(-) Deprec acum-CMC-Moveis e utensilios</t>
  </si>
  <si>
    <t>1.3.02.06.008</t>
  </si>
  <si>
    <t>1.3.04</t>
  </si>
  <si>
    <t>INTANGﾍVEL</t>
  </si>
  <si>
    <t>1.3.04.01</t>
  </si>
  <si>
    <t>Estudos e Projetos</t>
  </si>
  <si>
    <t>1.3.04.01.001</t>
  </si>
  <si>
    <t>Projeto de Amplia鈬o e Mordeniza鈬o-FAD</t>
  </si>
  <si>
    <t>1.3.04.01.002</t>
  </si>
  <si>
    <t>Estudos e Aval.Passivos Socioeconomicos</t>
  </si>
  <si>
    <t>1.3.04.01.003</t>
  </si>
  <si>
    <t>Estudo Faun﨎tico do Cluster Naval</t>
  </si>
  <si>
    <t>1.3.04.01.004</t>
  </si>
  <si>
    <t>Projeto p/Privsatiza鈬o do PCON</t>
  </si>
  <si>
    <t>1.3.04.01.005</t>
  </si>
  <si>
    <t>Projeto B疽ico Ambiental</t>
  </si>
  <si>
    <t>1.3.04.01.006</t>
  </si>
  <si>
    <t>Comiss縊</t>
  </si>
  <si>
    <t>1.3.04.01.007</t>
  </si>
  <si>
    <t>Reformula鈬o da Politica Portuaria</t>
  </si>
  <si>
    <t>1.3.04.01.008</t>
  </si>
  <si>
    <t>Pesquisas</t>
  </si>
  <si>
    <t>1.3.04.01.009</t>
  </si>
  <si>
    <t>Banco de Dados</t>
  </si>
  <si>
    <t>1.3.04.01.010</t>
  </si>
  <si>
    <t>Estudos Geotecnicos</t>
  </si>
  <si>
    <t>1.3.04.01.011</t>
  </si>
  <si>
    <t>Projeto Cais 6 e 7</t>
  </si>
  <si>
    <t>1.3.04.01.012</t>
  </si>
  <si>
    <t>Projeto Rio Ipojuca</t>
  </si>
  <si>
    <t>1.3.04.01.013</t>
  </si>
  <si>
    <t>Projetos Executivos</t>
  </si>
  <si>
    <t>1.3.04.01.014</t>
  </si>
  <si>
    <t>Plano Diretor</t>
  </si>
  <si>
    <t>1.3.04.01.015</t>
  </si>
  <si>
    <t>Plano de Emergencia Suape</t>
  </si>
  <si>
    <t>1.3.04.01.016</t>
  </si>
  <si>
    <t>Aforamento de Areas - SPU - Honorarios</t>
  </si>
  <si>
    <t>1.3.04.01.017</t>
  </si>
  <si>
    <t>Projeto Social</t>
  </si>
  <si>
    <t>1.3.04.01.018</t>
  </si>
  <si>
    <t>Licen軋 de Uso</t>
  </si>
  <si>
    <t>1.3.04.01.020</t>
  </si>
  <si>
    <t>Estudos</t>
  </si>
  <si>
    <t>1.3.04.02</t>
  </si>
  <si>
    <t>(-) AMORTIZAﾇﾃO ACUMULADA</t>
  </si>
  <si>
    <t>1.3.04.02.004</t>
  </si>
  <si>
    <t>(-) Projeto p/Privatiza鈬o do PCON</t>
  </si>
  <si>
    <t>1.3.04.02.005</t>
  </si>
  <si>
    <t>(-) Projeto Basico Ambiental</t>
  </si>
  <si>
    <t>1.3.04.02.006</t>
  </si>
  <si>
    <t>(-) Comiss縊</t>
  </si>
  <si>
    <t>1.3.04.02.007</t>
  </si>
  <si>
    <t>(-) Reformula鈬o da Politica Portuaria</t>
  </si>
  <si>
    <t>1.3.04.02.008</t>
  </si>
  <si>
    <t>(-) Pesquisas</t>
  </si>
  <si>
    <t>1.3.04.02.009</t>
  </si>
  <si>
    <t>(-) Bancos de Dados</t>
  </si>
  <si>
    <t>1.3.04.02.010</t>
  </si>
  <si>
    <t>(-) Estudos Geotecnicos</t>
  </si>
  <si>
    <t>1.3.04.02.014</t>
  </si>
  <si>
    <t>(-) Plano Diretor</t>
  </si>
  <si>
    <t>1.3.04.03</t>
  </si>
  <si>
    <t>1.3.04.03.001</t>
  </si>
  <si>
    <t>CMC- Intang咩el</t>
  </si>
  <si>
    <t>PASSIVO</t>
  </si>
  <si>
    <t>2.1</t>
  </si>
  <si>
    <t>PASSIVO CIRCULANTE</t>
  </si>
  <si>
    <t>2.1.01</t>
  </si>
  <si>
    <t>OBRIGAﾇﾕES VENCIVEIS ATﾉ 01 ANO</t>
  </si>
  <si>
    <t>2.1.01.01</t>
  </si>
  <si>
    <t>FORNECEDORES</t>
  </si>
  <si>
    <t>2.1.01.01.001</t>
  </si>
  <si>
    <t>Fornecedores de Materiais</t>
  </si>
  <si>
    <t>2.1.01.01.003</t>
  </si>
  <si>
    <t>Fornecedores de servi輟s - P. Fisica</t>
  </si>
  <si>
    <t>2.1.01.01.004</t>
  </si>
  <si>
    <t>Fornecedores de servi輟s - P.Juridica</t>
  </si>
  <si>
    <t>2.1.01.01.005</t>
  </si>
  <si>
    <t>2.1.01.02</t>
  </si>
  <si>
    <t>OBRIGAﾇﾕES SOCIAIS</t>
  </si>
  <si>
    <t>2.1.01.02.001</t>
  </si>
  <si>
    <t>Sal疵ios e ordenados a pagar</t>
  </si>
  <si>
    <t>2.1.01.02.003</t>
  </si>
  <si>
    <t>13ｺ Salarios a pagar</t>
  </si>
  <si>
    <t>2.1.01.02.004</t>
  </si>
  <si>
    <t>Ind. Trabalhista</t>
  </si>
  <si>
    <t>2.1.01.02.005</t>
  </si>
  <si>
    <t>Pens縊 alimenticia</t>
  </si>
  <si>
    <t>2.1.01.02.007</t>
  </si>
  <si>
    <t>Associa鈬o de classe</t>
  </si>
  <si>
    <t>2.1.01.03</t>
  </si>
  <si>
    <t>ENCARGOS SOCIAIS</t>
  </si>
  <si>
    <t>2.1.01.03.001</t>
  </si>
  <si>
    <t>I.N.S.S.</t>
  </si>
  <si>
    <t>2.1.01.03.002</t>
  </si>
  <si>
    <t>F.G.T.S</t>
  </si>
  <si>
    <t>2.1.01.04</t>
  </si>
  <si>
    <t>OBRIGAﾇﾕES FISCAIS</t>
  </si>
  <si>
    <t>2.1.01.04.001</t>
  </si>
  <si>
    <t>I.R.R.F Pessoa juridica</t>
  </si>
  <si>
    <t>2.1.01.04.002</t>
  </si>
  <si>
    <t>I.R.R.F Pessoa f﨎ica</t>
  </si>
  <si>
    <t>2.1.01.04.003</t>
  </si>
  <si>
    <t>I.R.R.F. Assalariado</t>
  </si>
  <si>
    <t>2.1.01.04.006</t>
  </si>
  <si>
    <t>PIS / PASEP</t>
  </si>
  <si>
    <t>2.1.01.04.007</t>
  </si>
  <si>
    <t>COFINS</t>
  </si>
  <si>
    <t>2.1.01.04.008</t>
  </si>
  <si>
    <t>I.S.S. Prrio</t>
  </si>
  <si>
    <t>2.1.01.04.009</t>
  </si>
  <si>
    <t>I.S.S. Retido fonte</t>
  </si>
  <si>
    <t>2.1.01.04.011</t>
  </si>
  <si>
    <t>IRPJ A RECOLHER</t>
  </si>
  <si>
    <t>2.1.01.04.012</t>
  </si>
  <si>
    <t>CSLL A RECOLHER</t>
  </si>
  <si>
    <t>2.1.01.04.013</t>
  </si>
  <si>
    <t>I C M S</t>
  </si>
  <si>
    <t>2.1.01.04.019</t>
  </si>
  <si>
    <t>2.1.01.05</t>
  </si>
  <si>
    <t>EMPRﾉSTIMOS E FINANCIAMENTOS</t>
  </si>
  <si>
    <t>2.1.01.05.001</t>
  </si>
  <si>
    <t>Caixa Economica Federal c/c. 251-0</t>
  </si>
  <si>
    <t>2.1.01.06</t>
  </si>
  <si>
    <t>PROVISﾕES</t>
  </si>
  <si>
    <t>2.1.01.06.001</t>
  </si>
  <si>
    <t>2.1.01.06.002</t>
  </si>
  <si>
    <t>2.1.01.06.003</t>
  </si>
  <si>
    <t>2.1.01.06.004</t>
  </si>
  <si>
    <t>2.1.01.06.005</t>
  </si>
  <si>
    <t>2.1.01.06.006</t>
  </si>
  <si>
    <t>2.1.01.07</t>
  </si>
  <si>
    <t>PARCELAMENTOS</t>
  </si>
  <si>
    <t>2.1.01.07.002</t>
  </si>
  <si>
    <t>I T R</t>
  </si>
  <si>
    <t>2.1.01.07.003</t>
  </si>
  <si>
    <t>HONORARIOS</t>
  </si>
  <si>
    <t>2.1.01.09</t>
  </si>
  <si>
    <t>CAUﾇﾕES</t>
  </si>
  <si>
    <t>2.1.01.09.001</t>
  </si>
  <si>
    <t>Diversos caucionantes</t>
  </si>
  <si>
    <t>2.1.01.11</t>
  </si>
  <si>
    <t>ADIANTAMENTO DE CLIENTES</t>
  </si>
  <si>
    <t>2.1.01.11.001</t>
  </si>
  <si>
    <t>Clientes</t>
  </si>
  <si>
    <t>2.1.01.11.002</t>
  </si>
  <si>
    <t>Depositos N穉 Identificados</t>
  </si>
  <si>
    <t>2.1.01.12</t>
  </si>
  <si>
    <t>OUTROS CREDORES</t>
  </si>
  <si>
    <t>2.1.01.12.001</t>
  </si>
  <si>
    <t>Pessoal Cedido</t>
  </si>
  <si>
    <t>2.1.01.12.004</t>
  </si>
  <si>
    <t>2.1.01.12.007</t>
  </si>
  <si>
    <t>2.1.01.20</t>
  </si>
  <si>
    <t>OUTRAS OBRIGAﾇﾕES</t>
  </si>
  <si>
    <t>2.1.01.20.001</t>
  </si>
  <si>
    <t>2.1.01.20.002</t>
  </si>
  <si>
    <t>Abonos e Rendimentos PIS/PASEP</t>
  </si>
  <si>
    <t>2.1.01.20.004</t>
  </si>
  <si>
    <t>Mauricio da Silva Dutra</t>
  </si>
  <si>
    <t>2.1.01.20.007</t>
  </si>
  <si>
    <t>Senai S.A</t>
  </si>
  <si>
    <t>2.1.01.20.008</t>
  </si>
  <si>
    <t>Bco Santander sa</t>
  </si>
  <si>
    <t>2.1.01.21</t>
  </si>
  <si>
    <t>OBRIGAﾇOES C/ACIONISTA</t>
  </si>
  <si>
    <t>2.1.01.21.001</t>
  </si>
  <si>
    <t>Juros Capital Proprio</t>
  </si>
  <si>
    <t>2.2</t>
  </si>
  <si>
    <t>2.2.01</t>
  </si>
  <si>
    <t>OBRIGAﾇﾕES VENCﾍVEIS APﾓS 01 ANO</t>
  </si>
  <si>
    <t>2.2.01.07</t>
  </si>
  <si>
    <t>2.2.01.07.002</t>
  </si>
  <si>
    <t>2.2.01.07.003</t>
  </si>
  <si>
    <t>2.2.01.09</t>
  </si>
  <si>
    <t>Titulos a Pagar</t>
  </si>
  <si>
    <t>2.2.01.09.003</t>
  </si>
  <si>
    <t>Petroleo Brasileiro - Adiant.Tarifa</t>
  </si>
  <si>
    <t>2.2.01.10</t>
  </si>
  <si>
    <t>RECURSOS DA UNIAO</t>
  </si>
  <si>
    <t>2.2.01.10.001</t>
  </si>
  <si>
    <t>Convenios</t>
  </si>
  <si>
    <t>2.2.01.20</t>
  </si>
  <si>
    <t>2.2.01.20.002</t>
  </si>
  <si>
    <t>2.2.01.20.003</t>
  </si>
  <si>
    <t>C.P.R.H - Agencia Estatual do Meio</t>
  </si>
  <si>
    <t>2.2.01.21</t>
  </si>
  <si>
    <t>Contratos de Comodato</t>
  </si>
  <si>
    <t>2.2.01.21.002</t>
  </si>
  <si>
    <t>Indaia ﾀgua Mineral Ltda</t>
  </si>
  <si>
    <t>2.2.01.22</t>
  </si>
  <si>
    <t>RECEITAS DIFERIDAS</t>
  </si>
  <si>
    <t>2.2.01.22.001</t>
  </si>
  <si>
    <t>Petrobras Petroleo Brasileiro</t>
  </si>
  <si>
    <t>2.4</t>
  </si>
  <si>
    <t>PATRIMﾔNIO LﾍQUIDO</t>
  </si>
  <si>
    <t>2.4.01</t>
  </si>
  <si>
    <t>CAPITAL SOCIAL</t>
  </si>
  <si>
    <t>2.4.01.01</t>
  </si>
  <si>
    <t>CAPITAL SUBSCRITO</t>
  </si>
  <si>
    <t>2.4.01.01.001</t>
  </si>
  <si>
    <t>Capital subscrito</t>
  </si>
  <si>
    <t>2.4.02</t>
  </si>
  <si>
    <t>RESERVAS DE CAPITAL</t>
  </si>
  <si>
    <t>2.4.02.01</t>
  </si>
  <si>
    <t>DOAﾇﾕES</t>
  </si>
  <si>
    <t>2.4.02.01.001</t>
  </si>
  <si>
    <t>Doa鋏es - Principal</t>
  </si>
  <si>
    <t>2.4.02.01.002</t>
  </si>
  <si>
    <t>2.4.02.01.003</t>
  </si>
  <si>
    <t>Doa鋏es - Termope</t>
  </si>
  <si>
    <t>2.4.02.01.004</t>
  </si>
  <si>
    <t>Doa鋏es - Banco Real</t>
  </si>
  <si>
    <t>2.4.02.09</t>
  </si>
  <si>
    <t>OUTRAS RESERVAS</t>
  </si>
  <si>
    <t>2.4.02.09.001</t>
  </si>
  <si>
    <t>Outras reservas de capital - Principal</t>
  </si>
  <si>
    <t>2.4.02.09.002</t>
  </si>
  <si>
    <t>Outras reservas de capital - CMC</t>
  </si>
  <si>
    <t>2.4.05</t>
  </si>
  <si>
    <t>2.4.05.01</t>
  </si>
  <si>
    <t>ADIANTAMENTOS</t>
  </si>
  <si>
    <t>2.4.05.01.003</t>
  </si>
  <si>
    <t>FURPE</t>
  </si>
  <si>
    <t>2.4.05.02</t>
  </si>
  <si>
    <t>PROVISAO P/AUMENTO DE CAPITAL</t>
  </si>
  <si>
    <t>2.4.05.02.001</t>
  </si>
  <si>
    <t>GOVERNO DO ESTADO DE PE</t>
  </si>
  <si>
    <t>2.4.08</t>
  </si>
  <si>
    <t>LUCROS OU PREJUﾍZOS ACUMULADOS</t>
  </si>
  <si>
    <t>2.4.08.01</t>
  </si>
  <si>
    <t>LUCROS OU PREJUIZOS ACUMULADOS</t>
  </si>
  <si>
    <t>2.4.08.01.001</t>
  </si>
  <si>
    <t>2.4.08.01.002</t>
  </si>
  <si>
    <t>Prejuizo acumulado at・1995 - CMC</t>
  </si>
  <si>
    <t>2.4.08.01.003</t>
  </si>
  <si>
    <t>Prejuizo acumulado at・1995 -CMC-IPC-90</t>
  </si>
  <si>
    <t>2.4.08.01.004</t>
  </si>
  <si>
    <t>Lucro do exerc兤io 1996</t>
  </si>
  <si>
    <t>2.4.08.01.005</t>
  </si>
  <si>
    <t>Prejuizo do exercicio 1997</t>
  </si>
  <si>
    <t>2.4.08.01.006</t>
  </si>
  <si>
    <t>Lucro do exercicio 1998</t>
  </si>
  <si>
    <t>2.4.08.01.007</t>
  </si>
  <si>
    <t>Lucro do exercicio 1999</t>
  </si>
  <si>
    <t>2.4.08.01.008</t>
  </si>
  <si>
    <t>Lucro do exercicio 2000</t>
  </si>
  <si>
    <t>2.4.08.01.009</t>
  </si>
  <si>
    <t>Lucro do exercicio 2001</t>
  </si>
  <si>
    <t>2.4.08.01.010</t>
  </si>
  <si>
    <t>Prejuizos Exercicios Anteriores</t>
  </si>
  <si>
    <t>2.4.08.01.011</t>
  </si>
  <si>
    <t>Resultado Exercico 2002</t>
  </si>
  <si>
    <t>2.4.08.01.012</t>
  </si>
  <si>
    <t>Resultado Exerc兤io 2003</t>
  </si>
  <si>
    <t>2.4.08.01.013</t>
  </si>
  <si>
    <t>Resultado Exercicio 2004</t>
  </si>
  <si>
    <t>2.4.08.01.014</t>
  </si>
  <si>
    <t>Resultado Exercicio 2005</t>
  </si>
  <si>
    <t>2.4.08.01.015</t>
  </si>
  <si>
    <t>Resultado Exercicio 2006</t>
  </si>
  <si>
    <t>2.4.08.01.016</t>
  </si>
  <si>
    <t>Resultado Exercicio 2007</t>
  </si>
  <si>
    <t>2.4.08.01.017</t>
  </si>
  <si>
    <t>Resultado Exercicio/ 2008</t>
  </si>
  <si>
    <t>2.4.08.01.018</t>
  </si>
  <si>
    <t>Resultado Exercicio/2009</t>
  </si>
  <si>
    <t>2.4.08.01.019</t>
  </si>
  <si>
    <t>Resultado Exercicio-2010</t>
  </si>
  <si>
    <t>2.4.08.01.020</t>
  </si>
  <si>
    <t>Resultado Exercicio-2011</t>
  </si>
  <si>
    <t>2.4.08.01.021</t>
  </si>
  <si>
    <t>Prejuizo Acumulado Exerc.2012</t>
  </si>
  <si>
    <t>3.1</t>
  </si>
  <si>
    <t>RESULTADO OPERACIONAL</t>
  </si>
  <si>
    <t>3.1.01</t>
  </si>
  <si>
    <t>RECEITA OPERACIONAL LIQUIDA</t>
  </si>
  <si>
    <t>3.1.01.01</t>
  </si>
  <si>
    <t>RECEITA OPERACIONAL</t>
  </si>
  <si>
    <t>3.1.01.01.001</t>
  </si>
  <si>
    <t>Movimenta鈬o Gerais Liquido</t>
  </si>
  <si>
    <t>3.1.01.01.002</t>
  </si>
  <si>
    <t>Movimenta鈬o Cargas Geral</t>
  </si>
  <si>
    <t>3.1.01.01.003</t>
  </si>
  <si>
    <t>Servi輟 - Porto interno</t>
  </si>
  <si>
    <t>3.1.01.01.004</t>
  </si>
  <si>
    <t>Contratos Arredamento</t>
  </si>
  <si>
    <t>3.1.01.01.010</t>
  </si>
  <si>
    <t>Outras</t>
  </si>
  <si>
    <t>3.1.01.02</t>
  </si>
  <si>
    <t>(-) DEDUﾇﾕES DA RECEITA</t>
  </si>
  <si>
    <t>3.1.01.02.001</t>
  </si>
  <si>
    <t>PIS - Faturamento</t>
  </si>
  <si>
    <t>3.1.01.02.002</t>
  </si>
  <si>
    <t>3.1.01.02.003</t>
  </si>
  <si>
    <t>I.S.S.</t>
  </si>
  <si>
    <t>3.1.01.02.004</t>
  </si>
  <si>
    <t>Notas Fiscais Canceladas</t>
  </si>
  <si>
    <t>3.1.01.02.005</t>
  </si>
  <si>
    <t>ICMS</t>
  </si>
  <si>
    <t>3.1.03</t>
  </si>
  <si>
    <t>GASTO OPERACIONAL</t>
  </si>
  <si>
    <t>3.1.03.01</t>
  </si>
  <si>
    <t>GASTOS COM PESSOAL-ADMINISTRADORES</t>
  </si>
  <si>
    <t>3.1.03.01.002</t>
  </si>
  <si>
    <t>Sal疵ios</t>
  </si>
  <si>
    <t>3.1.03.01.007</t>
  </si>
  <si>
    <t>Gratifica鋏es</t>
  </si>
  <si>
    <t>3.1.03.02</t>
  </si>
  <si>
    <t>GASTOS COM PESSOAL - OPERACIONAL</t>
  </si>
  <si>
    <t>3.1.03.02.001</t>
  </si>
  <si>
    <t>Sal疵ios e ordenados</t>
  </si>
  <si>
    <t>3.1.03.02.002</t>
  </si>
  <si>
    <t>ABONO</t>
  </si>
  <si>
    <t>3.1.03.02.003</t>
  </si>
  <si>
    <t>F駻ias</t>
  </si>
  <si>
    <t>3.1.03.02.004</t>
  </si>
  <si>
    <t>13ｺ Sal疵ios</t>
  </si>
  <si>
    <t>3.1.03.02.005</t>
  </si>
  <si>
    <t>3.1.03.02.006</t>
  </si>
  <si>
    <t>Indeniza輟es trabalhistas</t>
  </si>
  <si>
    <t>3.1.03.02.007</t>
  </si>
  <si>
    <t>3.1.03.02.008</t>
  </si>
  <si>
    <t>F.G.T.S.</t>
  </si>
  <si>
    <t>3.1.03.02.009</t>
  </si>
  <si>
    <t>Ajuda de custo</t>
  </si>
  <si>
    <t>3.1.03.02.010</t>
  </si>
  <si>
    <t>Assist麩cia m馘ica</t>
  </si>
  <si>
    <t>3.1.03.02.011</t>
  </si>
  <si>
    <t>Vale-transporte</t>
  </si>
  <si>
    <t>3.1.03.02.012</t>
  </si>
  <si>
    <t>Programa de Alimentacao ao Trabalhador</t>
  </si>
  <si>
    <t>3.1.03.02.014</t>
  </si>
  <si>
    <t>Recupera鈬o de despesas</t>
  </si>
  <si>
    <t>3.1.03.02.019</t>
  </si>
  <si>
    <t>Hora Extra 100%</t>
  </si>
  <si>
    <t>3.1.03.02.020</t>
  </si>
  <si>
    <t>AD. Noturno</t>
  </si>
  <si>
    <t>3.1.03.02.021</t>
  </si>
  <si>
    <t>ADC. Insalubridade</t>
  </si>
  <si>
    <t>3.1.03.02.022</t>
  </si>
  <si>
    <t>ADC. Periculosidade</t>
  </si>
  <si>
    <t>3.1.03.02.023</t>
  </si>
  <si>
    <t>Adc P/Tempo de  Servi輟</t>
  </si>
  <si>
    <t>3.1.03.02.024</t>
  </si>
  <si>
    <t>3.1.03.02.025</t>
  </si>
  <si>
    <t>Atgf (Ad. tempo grat. func.) Incorporad</t>
  </si>
  <si>
    <t>3.1.03.02.026</t>
  </si>
  <si>
    <t>Hora Extra Incorporado</t>
  </si>
  <si>
    <t>3.1.03.02.027</t>
  </si>
  <si>
    <t>Venct.Cargo Comissionado</t>
  </si>
  <si>
    <t>3.1.03.02.028</t>
  </si>
  <si>
    <t>ADC.Periculosidade Cargo Comissionado</t>
  </si>
  <si>
    <t>3.1.03.02.029</t>
  </si>
  <si>
    <t>ADC.Risco de Vida</t>
  </si>
  <si>
    <t>3.1.03.02.030</t>
  </si>
  <si>
    <t>H.E.Incorporada Judicial</t>
  </si>
  <si>
    <t>3.1.03.02.032</t>
  </si>
  <si>
    <t>Auxilio Creche</t>
  </si>
  <si>
    <t>3.1.03.02.033</t>
  </si>
  <si>
    <t>Diarias</t>
  </si>
  <si>
    <t>3.1.03.02.034</t>
  </si>
  <si>
    <t>Adicional Inc.A.Qualifica鈬o</t>
  </si>
  <si>
    <t>3.1.03.03</t>
  </si>
  <si>
    <t>GASTOS ADMINISTRATIVOS</t>
  </si>
  <si>
    <t>3.1.03.03.001</t>
  </si>
  <si>
    <t>Aluguel de veiculos</t>
  </si>
  <si>
    <t>3.1.03.03.002</t>
  </si>
  <si>
    <t>Energia el騁rica</t>
  </si>
  <si>
    <t>3.1.03.03.003</t>
  </si>
  <si>
    <t>Telefones</t>
  </si>
  <si>
    <t>3.1.03.03.005</t>
  </si>
  <si>
    <t>Alugu駟s de equipamentos</t>
  </si>
  <si>
    <t>3.1.03.03.006</t>
  </si>
  <si>
    <t>Alugu駟s diversos</t>
  </si>
  <si>
    <t>3.1.03.03.007</t>
  </si>
  <si>
    <t>Material de Consumo</t>
  </si>
  <si>
    <t>3.1.03.03.008</t>
  </si>
  <si>
    <t>3.1.03.03.009</t>
  </si>
  <si>
    <t>Meterial de expediente</t>
  </si>
  <si>
    <t>3.1.03.03.010</t>
  </si>
  <si>
    <t>Material de higiene e limpeza</t>
  </si>
  <si>
    <t>3.1.03.03.011</t>
  </si>
  <si>
    <t>Material  de reparo e  manuten鈬o</t>
  </si>
  <si>
    <t>3.1.03.03.012</t>
  </si>
  <si>
    <t>Meterial de inform疸ica</t>
  </si>
  <si>
    <t>3.1.03.03.013</t>
  </si>
  <si>
    <t>Combustiveis e lubrificantes</t>
  </si>
  <si>
    <t>3.1.03.03.014</t>
  </si>
  <si>
    <t>3.1.03.03.015</t>
  </si>
  <si>
    <t>Serv.terceiros - Manut. de Veiculos</t>
  </si>
  <si>
    <t>3.1.03.03.016</t>
  </si>
  <si>
    <t>Serv. terceiros - Pessoa f﨎ica</t>
  </si>
  <si>
    <t>3.1.03.03.017</t>
  </si>
  <si>
    <t>3.1.03.03.018</t>
  </si>
  <si>
    <t>Servi輟s terceiros - Consultoria</t>
  </si>
  <si>
    <t>3.1.03.03.019</t>
  </si>
  <si>
    <t>3.1.03.03.020</t>
  </si>
  <si>
    <t>Servi輟s terceiros - Outros</t>
  </si>
  <si>
    <t>3.1.03.03.021</t>
  </si>
  <si>
    <t>Deprecia鋏es</t>
  </si>
  <si>
    <t>3.1.03.03.022</t>
  </si>
  <si>
    <t>Bens de pequeno custo</t>
  </si>
  <si>
    <t>3.1.03.03.023</t>
  </si>
  <si>
    <t>Refei鋏es e Lanches</t>
  </si>
  <si>
    <t>3.1.03.03.025</t>
  </si>
  <si>
    <t>Viagens e estadias</t>
  </si>
  <si>
    <t>3.1.03.03.026</t>
  </si>
  <si>
    <t>Propaganda</t>
  </si>
  <si>
    <t>3.1.03.03.027</t>
  </si>
  <si>
    <t>Fretes e carretos</t>
  </si>
  <si>
    <t>3.1.03.03.028</t>
  </si>
  <si>
    <t>Cursos e Treinamentos</t>
  </si>
  <si>
    <t>3.1.03.03.029</t>
  </si>
  <si>
    <t>Correios e tel馮rafos</t>
  </si>
  <si>
    <t>3.1.03.03.030</t>
  </si>
  <si>
    <t>Custa e emolumentos</t>
  </si>
  <si>
    <t>3.1.03.03.031</t>
  </si>
  <si>
    <t>Livros jornais e revistas</t>
  </si>
  <si>
    <t>3.1.03.03.032</t>
  </si>
  <si>
    <t>Seguros</t>
  </si>
  <si>
    <t>3.1.03.03.033</t>
  </si>
  <si>
    <t>Impostos, taxas, e contrib. diversas</t>
  </si>
  <si>
    <t>3.1.03.03.035</t>
  </si>
  <si>
    <t>Taxi</t>
  </si>
  <si>
    <t>3.1.03.03.036</t>
  </si>
  <si>
    <t>3.1.03.03.037</t>
  </si>
  <si>
    <t>Multas Diversas</t>
  </si>
  <si>
    <t>3.1.03.03.038</t>
  </si>
  <si>
    <t>Fardamentos</t>
  </si>
  <si>
    <t>3.1.03.03.039</t>
  </si>
  <si>
    <t>Outras despesas administrativas</t>
  </si>
  <si>
    <t>3.1.03.03.040</t>
  </si>
  <si>
    <t>Estagiarios</t>
  </si>
  <si>
    <t>3.1.03.03.041</t>
  </si>
  <si>
    <t>Recupera鈬o de Despesas</t>
  </si>
  <si>
    <t>3.1.03.03.042</t>
  </si>
  <si>
    <t>Amortiza軋o</t>
  </si>
  <si>
    <t>3.1.03.03.043</t>
  </si>
  <si>
    <t>Anuncios e Publica鋏es</t>
  </si>
  <si>
    <t>3.1.03.03.044</t>
  </si>
  <si>
    <t>Cota Patrocinios</t>
  </si>
  <si>
    <t>3.1.03.03.048</t>
  </si>
  <si>
    <t>Inss Autonomo Recibos/Nfs.</t>
  </si>
  <si>
    <t>3.1.03.03.051</t>
  </si>
  <si>
    <t>Desp.de Exercicios Anteriores</t>
  </si>
  <si>
    <t>3.1.03.03.052</t>
  </si>
  <si>
    <t>Taxa Acordo Coletivo Asfus</t>
  </si>
  <si>
    <t>3.1.03.03.082</t>
  </si>
  <si>
    <t>Brindes e Doa輟es</t>
  </si>
  <si>
    <t>3.1.03.03.099</t>
  </si>
  <si>
    <t>3.1.03.04</t>
  </si>
  <si>
    <t>DESPESAS TRIBUTARIAS</t>
  </si>
  <si>
    <t>3.1.03.04.004</t>
  </si>
  <si>
    <t>TAXA DE OCUPAﾇAO</t>
  </si>
  <si>
    <t>3.1.03.04.005</t>
  </si>
  <si>
    <t>I.O.F.</t>
  </si>
  <si>
    <t>3.1.03.04.007</t>
  </si>
  <si>
    <t>Impostos e taxas</t>
  </si>
  <si>
    <t>3.1.03.04.008</t>
  </si>
  <si>
    <t>PIS</t>
  </si>
  <si>
    <t>3.1.03.04.009</t>
  </si>
  <si>
    <t>3.1.03.07</t>
  </si>
  <si>
    <t>3.1.03.07.002</t>
  </si>
  <si>
    <t>Renda de aliena鈬o de bens</t>
  </si>
  <si>
    <t>3.1.03.07.003</t>
  </si>
  <si>
    <t>3.2</t>
  </si>
  <si>
    <t>RESULTADO FINANCEIRO LﾍQUIDO</t>
  </si>
  <si>
    <t>3.2.01</t>
  </si>
  <si>
    <t>RECEITAS FINANCEIRAS</t>
  </si>
  <si>
    <t>3.2.01.01</t>
  </si>
  <si>
    <t>RECEITAS</t>
  </si>
  <si>
    <t>3.2.01.01.001</t>
  </si>
  <si>
    <t>Rendimento de aplica鈬o financeiras</t>
  </si>
  <si>
    <t>3.2.01.01.002</t>
  </si>
  <si>
    <t>Descontos obtidos</t>
  </si>
  <si>
    <t>3.2.01.01.003</t>
  </si>
  <si>
    <t>Juros ativos</t>
  </si>
  <si>
    <t>3.2.01.01.004</t>
  </si>
  <si>
    <t>Dividendos</t>
  </si>
  <si>
    <t>3.2.01.01.005</t>
  </si>
  <si>
    <t>Outras receitas</t>
  </si>
  <si>
    <t>3.2.02</t>
  </si>
  <si>
    <t>DESPESAS FINANCEIRAS</t>
  </si>
  <si>
    <t>3.2.02.01</t>
  </si>
  <si>
    <t>DESPESAS</t>
  </si>
  <si>
    <t>3.2.02.01.001</t>
  </si>
  <si>
    <t>Despesas bancarias</t>
  </si>
  <si>
    <t>3.2.02.01.002</t>
  </si>
  <si>
    <t>Descontos concedidos</t>
  </si>
  <si>
    <t>3.2.02.01.003</t>
  </si>
  <si>
    <t>Juros passivos</t>
  </si>
  <si>
    <t>CONTAS DO ATIVO</t>
  </si>
  <si>
    <t>4.1</t>
  </si>
  <si>
    <t>COMPENSAﾇﾃO</t>
  </si>
  <si>
    <t>4.1.01</t>
  </si>
  <si>
    <t>DIREITOS E BENS DE TERCEIROS</t>
  </si>
  <si>
    <t>4.1.01.01</t>
  </si>
  <si>
    <t>CONTRAPARTIDA DIREITOS BENS E TERCEIROS</t>
  </si>
  <si>
    <t>4.1.01.01.001</t>
  </si>
  <si>
    <t>CONTAS DO PASSIVO</t>
  </si>
  <si>
    <t>5.1</t>
  </si>
  <si>
    <t>5.1.01</t>
  </si>
  <si>
    <t>5.1.01.01</t>
  </si>
  <si>
    <t>5.1.01.01.001</t>
  </si>
  <si>
    <t>1.1.01.02.035</t>
  </si>
  <si>
    <t>Caixa E.Federal c/251.0 ag.3515</t>
  </si>
  <si>
    <t>1.1.01.02.044</t>
  </si>
  <si>
    <t>Poupan軋 Caixa c/346-7</t>
  </si>
  <si>
    <t>1.1.01.02.045</t>
  </si>
  <si>
    <t>Caixa E.Fedral-Poupan軋 c/346-7</t>
  </si>
  <si>
    <t>1.1.01.03.025</t>
  </si>
  <si>
    <t>CDB- Santander sa c/13.374-3 Petrobras</t>
  </si>
  <si>
    <t>1.1.01.03.047</t>
  </si>
  <si>
    <t>Bco Brasil Aplic.BBCP-C 600 MIL</t>
  </si>
  <si>
    <t>1.1.01.03.049</t>
  </si>
  <si>
    <t>Santander Aplic.Renda Fixa -c/376-7</t>
  </si>
  <si>
    <t>1.1.02.01.002</t>
  </si>
  <si>
    <t>Baixas de Creditos N縊 liquidos</t>
  </si>
  <si>
    <t>1.1.02.05.059</t>
  </si>
  <si>
    <t>IRPJ - Estimativa-2014</t>
  </si>
  <si>
    <t>1.1.02.05.060</t>
  </si>
  <si>
    <t>CSLL-Estimativa-2014</t>
  </si>
  <si>
    <t>1.1.02.05.061</t>
  </si>
  <si>
    <t>Pis N縊 Cumulativo</t>
  </si>
  <si>
    <t>1.1.02.05.062</t>
  </si>
  <si>
    <t>Cofins N縊 Cumulativo</t>
  </si>
  <si>
    <t>1.1.02.06.005</t>
  </si>
  <si>
    <t>Provis縊 P/Devedores Duvidosos</t>
  </si>
  <si>
    <t>1.1.03.02.002</t>
  </si>
  <si>
    <t>Diversos</t>
  </si>
  <si>
    <t>1.3.02.01.056</t>
  </si>
  <si>
    <t>Duplica鈬o PE-60</t>
  </si>
  <si>
    <t>1.3.02.01.057</t>
  </si>
  <si>
    <t>Terraplenagem ZI3/TDR NORTE/PE 28</t>
  </si>
  <si>
    <t>1.3.02.01.059</t>
  </si>
  <si>
    <t>Acesso Estaleiro Promar</t>
  </si>
  <si>
    <t>1.3.02.01.063</t>
  </si>
  <si>
    <t>Terminais Portuarios</t>
  </si>
  <si>
    <t>1.3.02.07</t>
  </si>
  <si>
    <t>CONVERGENCIA CONTABIL LEI 11638/2007</t>
  </si>
  <si>
    <t>1.3.02.07.001</t>
  </si>
  <si>
    <t>Atualiza鈬o -Terrenos</t>
  </si>
  <si>
    <t>1.3.02.07.002</t>
  </si>
  <si>
    <t>Atualiza鈬o - Edifica鋏es</t>
  </si>
  <si>
    <t>1.3.02.07.010</t>
  </si>
  <si>
    <t>Atualiza鈬o -Eletrovia</t>
  </si>
  <si>
    <t>1.3.02.07.017</t>
  </si>
  <si>
    <t>Atualiza鈬o -Infra Estrutura Acesso</t>
  </si>
  <si>
    <t>1.3.02.07.019</t>
  </si>
  <si>
    <t>Atualiza鈬o -Acesso Drag.Zip</t>
  </si>
  <si>
    <t>1.3.02.07.021</t>
  </si>
  <si>
    <t>Atualiza鈬o -Duplica鈬o TDR</t>
  </si>
  <si>
    <t>1.3.02.07.022</t>
  </si>
  <si>
    <t>Atualiza鈬o -Obras de Terraplenagem</t>
  </si>
  <si>
    <t>1.3.02.07.024</t>
  </si>
  <si>
    <t>Atualiza鈬o -Duplica鈬o Av.Portu疵ia</t>
  </si>
  <si>
    <t>1.3.02.07.028</t>
  </si>
  <si>
    <t>Atualiza鈬o -Manut.Predio Facilita鈬o</t>
  </si>
  <si>
    <t>1.3.02.07.029</t>
  </si>
  <si>
    <t>Atualiza鈬o -Estacionamento</t>
  </si>
  <si>
    <t>1.3.02.07.030</t>
  </si>
  <si>
    <t>Atualiza鈬o -Levantamento Batimetrico</t>
  </si>
  <si>
    <t>1.3.02.07.063</t>
  </si>
  <si>
    <t>Atualiza鈬o - Terminais Portuarios</t>
  </si>
  <si>
    <t>1.3.04.01.019</t>
  </si>
  <si>
    <t>2.1.01.20.009</t>
  </si>
  <si>
    <t>Sefaz - Gov.do Estado</t>
  </si>
  <si>
    <t>2.2.01.22.002</t>
  </si>
  <si>
    <t>Subven鋏es Governamentais - CPRH</t>
  </si>
  <si>
    <t>2.4.02.10</t>
  </si>
  <si>
    <t>AJUSTE DE AVALIAﾇﾃO PATRIMONIAL</t>
  </si>
  <si>
    <t>2.4.02.10.001</t>
  </si>
  <si>
    <t>Ajuste Avalia鈬o Patrimonial</t>
  </si>
  <si>
    <t>2.4.08.01.022</t>
  </si>
  <si>
    <t>Prejuizo Acumulados exerc.2013</t>
  </si>
  <si>
    <t>3.1.01.01.011</t>
  </si>
  <si>
    <t>P疸io P炻lico de Veiculos</t>
  </si>
  <si>
    <t>3.1.01.02.006</t>
  </si>
  <si>
    <t>Faturamento indevido</t>
  </si>
  <si>
    <t>3.1.03.02.035</t>
  </si>
  <si>
    <t>DSR - S/HORAS EXTRAS</t>
  </si>
  <si>
    <t>3.1.03.03.054</t>
  </si>
  <si>
    <t>Projetos e Estudos</t>
  </si>
  <si>
    <t>3.1.03.03.080</t>
  </si>
  <si>
    <t>Creditos de liquida鈬o duvidosa</t>
  </si>
  <si>
    <t>3.1.03.03.084</t>
  </si>
  <si>
    <t>Projetos Sociais</t>
  </si>
  <si>
    <t>3.1.03.03.085</t>
  </si>
  <si>
    <t>Perdas em  Opera鋏es de  Creditos</t>
  </si>
  <si>
    <t>3.1.03.03.086</t>
  </si>
  <si>
    <t>Despesas n縊 dedutiveis</t>
  </si>
  <si>
    <t>3.1.03.04.001</t>
  </si>
  <si>
    <t>I.R.P.J.</t>
  </si>
  <si>
    <t>3.1.03.04.002</t>
  </si>
  <si>
    <t>Contribui鈬o Social</t>
  </si>
  <si>
    <t>3.1.03.04.010</t>
  </si>
  <si>
    <t>3.1.03.06</t>
  </si>
  <si>
    <t>3.1.03.06.002</t>
  </si>
  <si>
    <t>Custos dos bens e direitos</t>
  </si>
  <si>
    <t>3.1.03.06.003</t>
  </si>
  <si>
    <t>Outras Despesas Operacioais</t>
  </si>
  <si>
    <t>Terminais portuários</t>
  </si>
  <si>
    <t>Circulante</t>
  </si>
  <si>
    <t>FGTS</t>
  </si>
  <si>
    <t>Outros</t>
  </si>
  <si>
    <t>DVA</t>
  </si>
  <si>
    <t>1.1.01.03.027</t>
  </si>
  <si>
    <t>1.1.01.03.051</t>
  </si>
  <si>
    <t>Caixa E.Federal c/poup.22-0</t>
  </si>
  <si>
    <t>1.1.01.03.052</t>
  </si>
  <si>
    <t>Bco Brasil c/34553-9 POUPANﾇA</t>
  </si>
  <si>
    <t>1.1.01.03.053</t>
  </si>
  <si>
    <t>Caixa E.Federal c/29-8- POUPANﾇA</t>
  </si>
  <si>
    <t>1.1.01.03.056</t>
  </si>
  <si>
    <t>Bco Brasil 17857.8 Poupana軋</t>
  </si>
  <si>
    <t>1.1.01.03.057</t>
  </si>
  <si>
    <t>Bco Brasil c/17857-8 BBCP AUTOMﾁTICO</t>
  </si>
  <si>
    <t>1.1.01.03.058</t>
  </si>
  <si>
    <t>Caixa Fic Liq.Curto Prazo</t>
  </si>
  <si>
    <t>1.1.02.05.063</t>
  </si>
  <si>
    <t>1.1.02.05.064</t>
  </si>
  <si>
    <t>CSLL -Estimativa- 2015</t>
  </si>
  <si>
    <t>1.1.02.05.065</t>
  </si>
  <si>
    <t>I N S S</t>
  </si>
  <si>
    <t>1.1.02.05.066</t>
  </si>
  <si>
    <t>IR- A Recuperar - Caixa</t>
  </si>
  <si>
    <t>1.1.02.05.067</t>
  </si>
  <si>
    <t>IR- A Recuperar - Santander</t>
  </si>
  <si>
    <t>1.1.02.07.029</t>
  </si>
  <si>
    <t>IRPJ - Saldo Negativo 2013</t>
  </si>
  <si>
    <t>1.1.02.07.032</t>
  </si>
  <si>
    <t>CSLL - Saldo Neg.2014</t>
  </si>
  <si>
    <t>1.3.00.01</t>
  </si>
  <si>
    <t>1.3.00.01.001</t>
  </si>
  <si>
    <t>1.3.00.02</t>
  </si>
  <si>
    <t>DEPOSITOS JUDICIAIS</t>
  </si>
  <si>
    <t>1.3.00.02.001</t>
  </si>
  <si>
    <t>DEPOSITOS LEGAIS</t>
  </si>
  <si>
    <t>1.3.02.08</t>
  </si>
  <si>
    <t>(-) DEPRECIAﾇﾃO - CONVERGENCIA CONTﾁBIL</t>
  </si>
  <si>
    <t>1.3.02.08.002</t>
  </si>
  <si>
    <t>(-) Edifica鋏es</t>
  </si>
  <si>
    <t>1.3.02.08.003</t>
  </si>
  <si>
    <t>(-) Eletrovia</t>
  </si>
  <si>
    <t>1.3.02.08.004</t>
  </si>
  <si>
    <t>(-) Infra Estrutura Ac</t>
  </si>
  <si>
    <t>1.3.02.08.005</t>
  </si>
  <si>
    <t>(-) Acesso Drag. Zip.</t>
  </si>
  <si>
    <t>1.3.02.08.006</t>
  </si>
  <si>
    <t>(-) Duplica鈬o TDR</t>
  </si>
  <si>
    <t>1.3.02.08.007</t>
  </si>
  <si>
    <t>(-) Obras de Terraplenagem</t>
  </si>
  <si>
    <t>1.3.02.08.008</t>
  </si>
  <si>
    <t>(-) Duplica鈬o Av. Portu疵ia</t>
  </si>
  <si>
    <t>1.3.02.08.012</t>
  </si>
  <si>
    <t>(-) Terminais Portu疵ios</t>
  </si>
  <si>
    <t>1.3.04.02.016</t>
  </si>
  <si>
    <t>(_) Aforamento SPU</t>
  </si>
  <si>
    <t>2.1.01.04.020</t>
  </si>
  <si>
    <t>IRPJ ESTIMATIVA A RECOLHER</t>
  </si>
  <si>
    <t>2.1.01.04.021</t>
  </si>
  <si>
    <t>CSLL ESTIMATIVA  A RECOLHER</t>
  </si>
  <si>
    <t>2.1.01.06.009</t>
  </si>
  <si>
    <t>Provis縊 para IRPJ</t>
  </si>
  <si>
    <t>2.1.01.06.010</t>
  </si>
  <si>
    <t>Provis縊 para CSLL</t>
  </si>
  <si>
    <t>2.2.01.23</t>
  </si>
  <si>
    <t>PASSIVOS FISCAIS DIFERIDOS</t>
  </si>
  <si>
    <t>2.2.01.23.001</t>
  </si>
  <si>
    <t>Debitos Fiscais IRPJ - Dif. Temporarias</t>
  </si>
  <si>
    <t>2.2.01.23.002</t>
  </si>
  <si>
    <t>Debitos Fiscais CSLL - Dif. Temporarias</t>
  </si>
  <si>
    <t>2.4.02.08</t>
  </si>
  <si>
    <t>2.4.02.08.001</t>
  </si>
  <si>
    <t>2.4.02.10.002</t>
  </si>
  <si>
    <t>(-) Real./ Ajuste de Avalia鈬o Patrimon</t>
  </si>
  <si>
    <t>2.4.02.10.003</t>
  </si>
  <si>
    <t>(-) Tributo Diferido - IRPJ</t>
  </si>
  <si>
    <t>2.4.02.10.004</t>
  </si>
  <si>
    <t>(-) Tributo Diferido - CSLL</t>
  </si>
  <si>
    <t>PREJUIZOS ACUMULADOS</t>
  </si>
  <si>
    <t>2.4.08.01.023</t>
  </si>
  <si>
    <t>Prejuizos Acumulados Exerc.2014</t>
  </si>
  <si>
    <t>2.4.08.01.024</t>
  </si>
  <si>
    <t>LUCROS ACUMULADOS</t>
  </si>
  <si>
    <t>2.4.08.01.025</t>
  </si>
  <si>
    <t>3.1.01.01.012</t>
  </si>
  <si>
    <t>Utiliza鈬o de 疵ea p/Inst.de Cont麒ner</t>
  </si>
  <si>
    <t>3.1.03.03.081</t>
  </si>
  <si>
    <t>3.1.03.03.087</t>
  </si>
  <si>
    <t>Deprecia鈬o - Convergencias Cont畸eis</t>
  </si>
  <si>
    <t>3.1.03.05</t>
  </si>
  <si>
    <t>3.1.03.05.001</t>
  </si>
  <si>
    <t>Contigencias Passivas</t>
  </si>
  <si>
    <t>3.1.03.05.002</t>
  </si>
  <si>
    <t>Cr馘itos de Liq.Duvidosa</t>
  </si>
  <si>
    <t>3.1.03.10</t>
  </si>
  <si>
    <t>SUBVENﾇﾕES GORVENAMENTAIS- CONVENIO CPR</t>
  </si>
  <si>
    <t>3.1.03.10.001</t>
  </si>
  <si>
    <t>CPRH- Subven鋏es Realizadas</t>
  </si>
  <si>
    <t>3.1.03.10.002</t>
  </si>
  <si>
    <t>CPRH - Aplica鈬o Auxilio Moradia</t>
  </si>
  <si>
    <t>3.3</t>
  </si>
  <si>
    <t>RESULTADO NﾃO-OPERACIONAL</t>
  </si>
  <si>
    <t>3.3.01</t>
  </si>
  <si>
    <t>RECEITAS NﾃO-OPERACIONAIS</t>
  </si>
  <si>
    <t>3.3.01.02</t>
  </si>
  <si>
    <t>CREDITOS FISCAIS</t>
  </si>
  <si>
    <t>3.3.01.02.001</t>
  </si>
  <si>
    <t>Imposto Renda Pessoal Juridica</t>
  </si>
  <si>
    <t>3.3.01.02.002</t>
  </si>
  <si>
    <t>SUAPE COMPLEXO INDUSTRIAL PORTUÁRIO GOV. ERALDO GUEIROS</t>
  </si>
  <si>
    <t>BALANÇO PATRIMONIAL</t>
  </si>
  <si>
    <t>(em milhares de reais)</t>
  </si>
  <si>
    <t>2012</t>
  </si>
  <si>
    <t>A T I V O</t>
  </si>
  <si>
    <t>(Reapresentado)</t>
  </si>
  <si>
    <t>CIRCULANTE</t>
  </si>
  <si>
    <t>Caixa e equivalentes de caixa</t>
  </si>
  <si>
    <t>Contas a receber</t>
  </si>
  <si>
    <t>Títulos a receber</t>
  </si>
  <si>
    <t>Devedores diversos</t>
  </si>
  <si>
    <t>Tributos a recuperar</t>
  </si>
  <si>
    <t>Outros créditos</t>
  </si>
  <si>
    <t>Total do circulante</t>
  </si>
  <si>
    <t>NÃO CIRCULANTE</t>
  </si>
  <si>
    <t>Realizável a Longo Prazo</t>
  </si>
  <si>
    <t xml:space="preserve">Contas a receber </t>
  </si>
  <si>
    <t>Cauções e depósitos vinculados</t>
  </si>
  <si>
    <t>Créditos fiscais</t>
  </si>
  <si>
    <t xml:space="preserve">Outros créditos </t>
  </si>
  <si>
    <t>Investimentos</t>
  </si>
  <si>
    <t>Imobilizado</t>
  </si>
  <si>
    <t>Custo de aquisição</t>
  </si>
  <si>
    <t>Avaliação a valor justo</t>
  </si>
  <si>
    <t>Depreciação acumulada</t>
  </si>
  <si>
    <t>Intangível</t>
  </si>
  <si>
    <t xml:space="preserve">Custo de aquisição </t>
  </si>
  <si>
    <t>Amortização acumulada</t>
  </si>
  <si>
    <t>Total do não circulante</t>
  </si>
  <si>
    <t>TOTAL DO ATIVO</t>
  </si>
  <si>
    <t>P A S S I V O</t>
  </si>
  <si>
    <t>Empréstimos e financiamentos</t>
  </si>
  <si>
    <t>Fornecedores</t>
  </si>
  <si>
    <t>Cauções e retenções contratuais</t>
  </si>
  <si>
    <t>Obrigações sociais e tributárias</t>
  </si>
  <si>
    <t>Provisões para férias e respectivos encargos sociais</t>
  </si>
  <si>
    <t>Débitos de convênios - pessoal cedido</t>
  </si>
  <si>
    <t>Juros sobre o capital próprio</t>
  </si>
  <si>
    <t>Outras obrigações</t>
  </si>
  <si>
    <t xml:space="preserve">Obrigações sociais e tributárias </t>
  </si>
  <si>
    <t>Recursos Petrobrás S.A. (Refinaria)</t>
  </si>
  <si>
    <t>Receitas diferidas - subvenções governamentais</t>
  </si>
  <si>
    <t>Tributos diferidos</t>
  </si>
  <si>
    <t>Provisão para contingências</t>
  </si>
  <si>
    <t>Recursos da União</t>
  </si>
  <si>
    <t>PATRIMÔNIO LÍQUIDO</t>
  </si>
  <si>
    <t>Capital social</t>
  </si>
  <si>
    <t>Reservas de capital</t>
  </si>
  <si>
    <t>Ajuste de avaliação patrimonial</t>
  </si>
  <si>
    <t>Recursos destinados a aumento de capital</t>
  </si>
  <si>
    <t>Total do patrimônio líquido</t>
  </si>
  <si>
    <t>TOTAL DO PASSIVO</t>
  </si>
  <si>
    <t>DEMONSTRAÇÃO DO RESULTADO</t>
  </si>
  <si>
    <t>RECEITAS OPERACIONAIS</t>
  </si>
  <si>
    <t>Tarifas portuárias, arrendamentos e aluguéis</t>
  </si>
  <si>
    <t>Deduções da receita bruta</t>
  </si>
  <si>
    <t>RECEITA LÍQUIDA</t>
  </si>
  <si>
    <t>DESPESAS OPERACIONAIS</t>
  </si>
  <si>
    <t>Pessoal</t>
  </si>
  <si>
    <t>Material</t>
  </si>
  <si>
    <t>Serviços de terceiros</t>
  </si>
  <si>
    <t>Aluguéis</t>
  </si>
  <si>
    <t>Depreciações e amortizações</t>
  </si>
  <si>
    <t>Tributárias</t>
  </si>
  <si>
    <t>Gerais e outras</t>
  </si>
  <si>
    <t>Receitas (despesas) de outras atividades</t>
  </si>
  <si>
    <t>RESULTADO OPERACIONAL ANTES DO</t>
  </si>
  <si>
    <t>RESULTADO FINANCEIRO</t>
  </si>
  <si>
    <t>RECEITAS (DESPESAS) FINANCEIRAS</t>
  </si>
  <si>
    <t>Receitas financeiras</t>
  </si>
  <si>
    <t>Despesas financeiras</t>
  </si>
  <si>
    <t>LUCRO ANTES DA CONTRIBUIÇÃO SOCIAL</t>
  </si>
  <si>
    <t>E DO IMPOSTO DE RENDA</t>
  </si>
  <si>
    <t>Provisão para Contribuição Social</t>
  </si>
  <si>
    <t>Provisão para Imposto de Renda</t>
  </si>
  <si>
    <t>LUCRO ANTES DA REVERSÃO DE CRÉDITOS FISCAIS</t>
  </si>
  <si>
    <t>Reversão de créditos fiscais</t>
  </si>
  <si>
    <t>DEMONSTRAÇÃO DO RESULTADO ABRANGENTE</t>
  </si>
  <si>
    <t>Outros resultados abrangentes :</t>
  </si>
  <si>
    <t>Realização do ajuste de avaliação patrimonial por depreciação</t>
  </si>
  <si>
    <t>Tributos diferidos sobre o ajuste de avaliação patrimonial</t>
  </si>
  <si>
    <t>Resultado abrangente total</t>
  </si>
  <si>
    <t>DEMONSTRAÇÃO DAS MUTAÇÕES DO PATRIMÔNIO LÍQUIDO</t>
  </si>
  <si>
    <t>Capital Social</t>
  </si>
  <si>
    <t>Reservas de Capital</t>
  </si>
  <si>
    <t>Ajuste de Avaliação Patrimonial</t>
  </si>
  <si>
    <t>Recursos Dest. Aum. Capital</t>
  </si>
  <si>
    <t>Total</t>
  </si>
  <si>
    <t>- Aumento de capital do Governo do Estado de Pernambuco:</t>
  </si>
  <si>
    <t>Decorrente de inversões financeiras</t>
  </si>
  <si>
    <t>- Subvenções governamentais - Convênio CPRH</t>
  </si>
  <si>
    <t>- Resultado abrangente do exercício</t>
  </si>
  <si>
    <t>- Realização do ajuste de avaliação patrimonial:</t>
  </si>
  <si>
    <t>Pela depreciação de bens classificados no imobilizado</t>
  </si>
  <si>
    <t>Atualização do passivo fiscal diferido</t>
  </si>
  <si>
    <t>DEMONSTRAÇÃO DO FLUXO DE CAIXA</t>
  </si>
  <si>
    <t>FLUXO DE CAIXA PROVENIENTE DAS ATIVIDADES OPERACIONAIS</t>
  </si>
  <si>
    <t>Ajustes para conciliar o lucro do exercício com recursos provenientes</t>
  </si>
  <si>
    <t>das atividade operacionais:</t>
  </si>
  <si>
    <t>Subvenções governamentais</t>
  </si>
  <si>
    <t>Créditos de liquidação duvidosa</t>
  </si>
  <si>
    <t>(Aumento) / Redução de Ativos</t>
  </si>
  <si>
    <t>Tributos e contribuições a recuperar</t>
  </si>
  <si>
    <t>Outros ativos circulantes</t>
  </si>
  <si>
    <t>Aumento / (Redução) de Passivos</t>
  </si>
  <si>
    <t>Outros passivos</t>
  </si>
  <si>
    <t>Caixa gerado pelas operações</t>
  </si>
  <si>
    <t>Imposto de Renda e Contribuição Social sobre o Lucro Líquido pagos</t>
  </si>
  <si>
    <t>CAIXA LÍQUIDO PROVENIENTE DAS ATIVIDADES OPERACIONAIS</t>
  </si>
  <si>
    <t>FLUXOS DE CAIXA DAS ATIVIDADES DE FINANCIAMENTO</t>
  </si>
  <si>
    <t>Recursos do Estado de Pernambuco</t>
  </si>
  <si>
    <t>Recursos da Petrobrás S.A. (Refinaria)</t>
  </si>
  <si>
    <t>Convênio - C.P.R.H.</t>
  </si>
  <si>
    <t>Fornecedores (longo prazo)</t>
  </si>
  <si>
    <t>Obrigações sociais e tributárias (Taxa de Ocupação - Longo Prazo)</t>
  </si>
  <si>
    <t>FLUXOS DE CAIXA DAS ATIVIDADES DE INVESTIMENTO</t>
  </si>
  <si>
    <t>Aquisições de imobilizado</t>
  </si>
  <si>
    <t>Aquisições de intangíveis</t>
  </si>
  <si>
    <t>CAIXA LÍQUIDO UTILIZADO NAS ATIVIDADES DE INVESTIMENTO</t>
  </si>
  <si>
    <t>VARIAÇÃO LÍQUIDA DE CAIXA</t>
  </si>
  <si>
    <t>DEMONSTRAÇÃO DO VALOR ADICIONADO</t>
  </si>
  <si>
    <t>Receitas</t>
  </si>
  <si>
    <t>Remuneração direta</t>
  </si>
  <si>
    <t>DESCRIÇÃO</t>
  </si>
  <si>
    <t>Insumos adquiridos de terceiros</t>
  </si>
  <si>
    <t>Materiais, energia e outros</t>
  </si>
  <si>
    <t>Valor adicionado bruto</t>
  </si>
  <si>
    <t>Valor adicionado líquido produzido pela entidade</t>
  </si>
  <si>
    <t>Valor adicionado recebido em transferência</t>
  </si>
  <si>
    <t>VALOR ADICIONADO TOTAL A DISTRIBUIR</t>
  </si>
  <si>
    <t>DISTRIBUIÇÃO DO VALOR ADICIONADO</t>
  </si>
  <si>
    <t>3.1.03.01.010</t>
  </si>
  <si>
    <t>3.1.03.01.005</t>
  </si>
  <si>
    <t>Benefícios</t>
  </si>
  <si>
    <t>3.1.03.01.006</t>
  </si>
  <si>
    <t>Impostos, Taxas e Contribuições</t>
  </si>
  <si>
    <t>Federais</t>
  </si>
  <si>
    <t>Estaduais</t>
  </si>
  <si>
    <t>Municipais</t>
  </si>
  <si>
    <t>3.1.03.02.015</t>
  </si>
  <si>
    <t>Seguro de vida</t>
  </si>
  <si>
    <t>3.1.03.02.017</t>
  </si>
  <si>
    <t>Ajuda Custo Material Escolar</t>
  </si>
  <si>
    <t>Remuneração de capitais de terceiros</t>
  </si>
  <si>
    <t>Juros</t>
  </si>
  <si>
    <t>Lucros retidos</t>
  </si>
  <si>
    <t>VALOR ADICIONADO DISTRIBUÍDO</t>
  </si>
  <si>
    <t>3.1.03.01.009</t>
  </si>
  <si>
    <t>Tributos Municipais</t>
  </si>
  <si>
    <t>3.1.03.04.003</t>
  </si>
  <si>
    <t>I.R.R.F.</t>
  </si>
  <si>
    <t>Outras remuneração capitais de terceiros</t>
  </si>
  <si>
    <t>Edificações</t>
  </si>
  <si>
    <t>Máquinas e equipamentos</t>
  </si>
  <si>
    <t>Veículos</t>
  </si>
  <si>
    <t>Móveis e utensílios</t>
  </si>
  <si>
    <t>Computadores e periféricos</t>
  </si>
  <si>
    <t>Instalações</t>
  </si>
  <si>
    <t>Obras em andamento</t>
  </si>
  <si>
    <t>Plano diretor</t>
  </si>
  <si>
    <t>Projeto básico ambiental</t>
  </si>
  <si>
    <t>Projeto para privatização do pátio de contêineres</t>
  </si>
  <si>
    <t>Banco de dados</t>
  </si>
  <si>
    <t>Aforamento de áreas – honorários</t>
  </si>
  <si>
    <t>Outros projetos e estudos</t>
  </si>
  <si>
    <t>SUAPE</t>
  </si>
  <si>
    <t>COMPLEXO INDUST</t>
  </si>
  <si>
    <t>RIAL PORTUARIO</t>
  </si>
  <si>
    <t>Nota expliciva</t>
  </si>
  <si>
    <t>P L A N O   D E   C O N T A S   C O N T ﾁ B E I S</t>
  </si>
  <si>
    <t>Pag.:</t>
  </si>
  <si>
    <t>11.44</t>
  </si>
  <si>
    <t>.933/0001-62</t>
  </si>
  <si>
    <t>Emiss</t>
  </si>
  <si>
    <t>縊:</t>
  </si>
  <si>
    <t>Hora: 1</t>
  </si>
  <si>
    <t>DB</t>
  </si>
  <si>
    <t>N</t>
  </si>
  <si>
    <t>1.1.01.01.001</t>
  </si>
  <si>
    <t>Caixa</t>
  </si>
  <si>
    <t>1.1.01.02.001</t>
  </si>
  <si>
    <t>Bco Santander  sa rec prrios 13.000388</t>
  </si>
  <si>
    <t>1.1.01.02.002</t>
  </si>
  <si>
    <t>Banco do Brasil S/A Uni縊 conv. 13/92</t>
  </si>
  <si>
    <t>1.1.01.02.003</t>
  </si>
  <si>
    <t>Bco Santander sa. c/c 300.401-0</t>
  </si>
  <si>
    <t>1.1.01.02.006</t>
  </si>
  <si>
    <t>Bco Real  sa. c/c 300.440-0</t>
  </si>
  <si>
    <t>1.1.01.02.008</t>
  </si>
  <si>
    <t>Bco Real sa.  c/c 300.530</t>
  </si>
  <si>
    <t>1.1.01.02.009</t>
  </si>
  <si>
    <t>Bco Santander sa.c/c 13.000.3767</t>
  </si>
  <si>
    <t>1.1.01.02.010</t>
  </si>
  <si>
    <t>Bco Santander sa c/c 130003839</t>
  </si>
  <si>
    <t>1.1.01.02.011</t>
  </si>
  <si>
    <t>Bco Real sa.c/c 000.2788</t>
  </si>
  <si>
    <t>1.1.01.02.012</t>
  </si>
  <si>
    <t>Bco Santander sa. c/c  130003808</t>
  </si>
  <si>
    <t>1.1.01.02.014</t>
  </si>
  <si>
    <t>Bco Santanderl sa. c/c 13.0003671 - FURP</t>
  </si>
  <si>
    <t>CR</t>
  </si>
  <si>
    <t>1.1.01.02.017</t>
  </si>
  <si>
    <t>Bco Real Aplica軋o c/21329446.6</t>
  </si>
  <si>
    <t>1.1.01.02.018</t>
  </si>
  <si>
    <t>Bco Santander sa c/13.0003688</t>
  </si>
  <si>
    <t>1.1.01.02.019</t>
  </si>
  <si>
    <t>Bco Santander sa. c/c 13.0003743</t>
  </si>
  <si>
    <t>1.1.01.02.020</t>
  </si>
  <si>
    <t>Bco Santander sa c/c 13.0003695</t>
  </si>
  <si>
    <t>1.1.01.02.021</t>
  </si>
  <si>
    <t>Bco do Brasil SA c/c 29596</t>
  </si>
  <si>
    <t>1.1.01.02.022</t>
  </si>
  <si>
    <t>Bco do Brasil Poupan軋 c/29596</t>
  </si>
  <si>
    <t>POUPANﾇA BCO C/30283X</t>
  </si>
  <si>
    <t>1.1.01.02.026</t>
  </si>
  <si>
    <t>Bco Santander sa c. 13.380.8</t>
  </si>
  <si>
    <t>Caixa E.Federal  c.252.9 ag.3515  BNDE</t>
  </si>
  <si>
    <t>1.1.01.03.001</t>
  </si>
  <si>
    <t>CDB - Santander sa. c/c 13000383.9</t>
  </si>
  <si>
    <t>1.1.01.03.002</t>
  </si>
  <si>
    <t>FIF - Santander.c/c 300.401-0</t>
  </si>
  <si>
    <t>1.1.01.03.003</t>
  </si>
  <si>
    <t>FIF - Santander sa.c/c 300.380-3</t>
  </si>
  <si>
    <t>1.1.01.03.004</t>
  </si>
  <si>
    <t>FIF - Santander sa. c/c 6.300.390</t>
  </si>
  <si>
    <t>1.1.01.03.005</t>
  </si>
  <si>
    <t>FIF - Banco do Brasil c/c 17.857-8</t>
  </si>
  <si>
    <t>1.1.01.03.006</t>
  </si>
  <si>
    <t>CDB - Santander sa. c/c 13000388.4</t>
  </si>
  <si>
    <t>1.1.01.03.007</t>
  </si>
  <si>
    <t>CDB - Santander sa. c/c 300.401-0</t>
  </si>
  <si>
    <t>1.1.01.03.008</t>
  </si>
  <si>
    <t>CDB - Santander sa. c/c 300.380-3</t>
  </si>
  <si>
    <t>1.1.01.03.009</t>
  </si>
  <si>
    <t>CDB - Santander sa. c/c 300.390-0</t>
  </si>
  <si>
    <t>1.1.01.03.010</t>
  </si>
  <si>
    <t>CDB - Bco do Brasil S/A conv13/9</t>
  </si>
  <si>
    <t>1.1.01.03.011</t>
  </si>
  <si>
    <t>CDB-Santander.c/c 13.000376.7</t>
  </si>
  <si>
    <t>1.1.01.03.012</t>
  </si>
  <si>
    <t>FIF-Santander sa.c/c 13.000383.9</t>
  </si>
  <si>
    <t>1.1.01.03.014</t>
  </si>
  <si>
    <t>FIF-Santander sa. c/c 13.000380.8</t>
  </si>
  <si>
    <t>1.1.01.03.015</t>
  </si>
  <si>
    <t>CDB-Santander sa. 13.000383.9</t>
  </si>
  <si>
    <t>1.1.01.03.016</t>
  </si>
  <si>
    <t>CDB-Santander sa.  13000380.8</t>
  </si>
  <si>
    <t>1.1.01.03.017</t>
  </si>
  <si>
    <t>CDB-Bco do Brasil ag.3434 c/c 11111</t>
  </si>
  <si>
    <t>1.1.01.03.018</t>
  </si>
  <si>
    <t>CDC-Santander SA. 13000367.1</t>
  </si>
  <si>
    <t>1.1.01.03.019</t>
  </si>
  <si>
    <t>CDB-Bco Brasil c/024.770.9</t>
  </si>
  <si>
    <t>1.1.01.03.020</t>
  </si>
  <si>
    <t>CBD-Santander sa. 13.000.368.8</t>
  </si>
  <si>
    <t>1.1.01.03.021</t>
  </si>
  <si>
    <t>CDB-Santander c/13.000374.3</t>
  </si>
  <si>
    <t>1.1.01.03.022</t>
  </si>
  <si>
    <t>CDB -  Bco do Brasil c/29596</t>
  </si>
  <si>
    <t>1.1.01.03.023</t>
  </si>
  <si>
    <t>CDB- Santander c/13.000369.5</t>
  </si>
  <si>
    <t>1.1.01.03.024</t>
  </si>
  <si>
    <t>CDB-Banco do Brasil C/30.283-X</t>
  </si>
  <si>
    <t>CBD- Santander sa c. 13.376-7</t>
  </si>
  <si>
    <t>CBD-Santander sa c.13.367-1-FURPE</t>
  </si>
  <si>
    <t>CBD-Bco do Brasil sa.c/17857-8</t>
  </si>
  <si>
    <t>1.1.01.03.040</t>
  </si>
  <si>
    <t>CDB-SANTANDER C/13.3695</t>
  </si>
  <si>
    <t>1.1.01.03.041</t>
  </si>
  <si>
    <t>CDB-Bco Brasil c/c.34553-9</t>
  </si>
  <si>
    <t>1.1.01.03.054</t>
  </si>
  <si>
    <t>Caixa E.Federal c/346-7 POUPANﾇA</t>
  </si>
  <si>
    <t>Contas a Receber</t>
  </si>
  <si>
    <t>1.1.02.02.002</t>
  </si>
  <si>
    <t>PRADO &amp; PRADO LTDA</t>
  </si>
  <si>
    <t>1.1.02.03.003</t>
  </si>
  <si>
    <t>Adiantamento de 13ｺ sal疵io</t>
  </si>
  <si>
    <t>1.1.02.05.002</t>
  </si>
  <si>
    <t>C.S.L a recuperar</t>
  </si>
  <si>
    <t>COFINSa recuperar</t>
  </si>
  <si>
    <t>1.1.02.05.006</t>
  </si>
  <si>
    <t>1.1.02.05.008</t>
  </si>
  <si>
    <t>IR PG Estimativa Exerc.2008</t>
  </si>
  <si>
    <t>1.1.02.05.010</t>
  </si>
  <si>
    <t>IR Estimativa Comp. Exercicio/2007</t>
  </si>
  <si>
    <t>1.1.02.05.011</t>
  </si>
  <si>
    <t>IR ESTIMATIVAS COMP.C/OUTROS TRIB. N/EXE</t>
  </si>
  <si>
    <t>1.1.02.05.012</t>
  </si>
  <si>
    <t>IR SALDO NEGATIVO - RETIDO NA FONTE</t>
  </si>
  <si>
    <t>1.1.02.05.013</t>
  </si>
  <si>
    <t>IR SALDO NEGATIVO PAGTO A MAIOR OU IND.</t>
  </si>
  <si>
    <t>1.1.02.05.014</t>
  </si>
  <si>
    <t>IR SALDO NEGATIVO PAGTO POR ESTIMATIVA</t>
  </si>
  <si>
    <t>1.1.02.05.015</t>
  </si>
  <si>
    <t>IR SALDO NEGATIVO ESTIMATIVAS COMPENSADA</t>
  </si>
  <si>
    <t>1.1.02.05.016</t>
  </si>
  <si>
    <t>IR SALDO NEG.ESTIMATIVAS COMP.C/OUTROS T</t>
  </si>
  <si>
    <t>1.1.02.05.018</t>
  </si>
  <si>
    <t>CSLL Pg. Estimativa  Exerc.2008</t>
  </si>
  <si>
    <t>1.1.02.05.019</t>
  </si>
  <si>
    <t>CSLL PG A MAIOR OU IND. NO EXERCICIO</t>
  </si>
  <si>
    <t>1.1.02.05.020</t>
  </si>
  <si>
    <t>CSLL Estimativa Comp. Exercicio/2007</t>
  </si>
  <si>
    <t>1.1.02.05.021</t>
  </si>
  <si>
    <t>CSLL ESTIMATIVAS COMP. C/OUTROS TRIB.N/E</t>
  </si>
  <si>
    <t>1.1.02.05.022</t>
  </si>
  <si>
    <t>CSLL SALDO NEGATIVO RETIDO NO FONTE</t>
  </si>
  <si>
    <t>1.1.02.05.023</t>
  </si>
  <si>
    <t>CSLL SALDO NEG.PAGTO A MAIOR OU INDEVIDO</t>
  </si>
  <si>
    <t>1.1.02.05.024</t>
  </si>
  <si>
    <t>CSLL SALDO NEG.PAGTO POR ESTIMATIVA</t>
  </si>
  <si>
    <t>1.1.02.05.025</t>
  </si>
  <si>
    <t>CSLL SALDO NEG.ESTIMATIVAS COMPENSADAS</t>
  </si>
  <si>
    <t>1.1.02.05.026</t>
  </si>
  <si>
    <t>CSLL SALDO NEG.ESTIMATIVAS COMP.C/OUTROS</t>
  </si>
  <si>
    <t>1.1.02.05.027</t>
  </si>
  <si>
    <t>IR Exercicio 2007</t>
  </si>
  <si>
    <t>1.1.02.05.028</t>
  </si>
  <si>
    <t>CSLL Exercicio 2007</t>
  </si>
  <si>
    <t>1.1.02.05.029</t>
  </si>
  <si>
    <t>IR-Exercicio 2008</t>
  </si>
  <si>
    <t>1.1.02.05.030</t>
  </si>
  <si>
    <t>CSLL - Exercicio 2008</t>
  </si>
  <si>
    <t>1.1.02.05.033</t>
  </si>
  <si>
    <t>PG.IR ESTIMATIVA PG A MAIOR</t>
  </si>
  <si>
    <t>1.1.02.05.034</t>
  </si>
  <si>
    <t>PG.CSLL EXTIMATIVA PG A MAIOR</t>
  </si>
  <si>
    <t>1.1.02.05.035</t>
  </si>
  <si>
    <t>IR SALDO NEGATIVO ESTIMATIVA 2008</t>
  </si>
  <si>
    <t>1.1.02.05.038</t>
  </si>
  <si>
    <t>PG.IRPJ-Estimativa 2009</t>
  </si>
  <si>
    <t>1.1.02.05.041</t>
  </si>
  <si>
    <t>PG.IRPJ-ESTIMATIVA 2009</t>
  </si>
  <si>
    <t>1.1.02.05.042</t>
  </si>
  <si>
    <t>PG- IR ESTIMATIVA/2007</t>
  </si>
  <si>
    <t>1.1.02.05.048</t>
  </si>
  <si>
    <t>IR ESTIMSTIVA - 2011</t>
  </si>
  <si>
    <t>1.1.02.05.049</t>
  </si>
  <si>
    <t>CSLL ESTIMATIVA - 2011</t>
  </si>
  <si>
    <t>IPJ-Estimativa- 2015</t>
  </si>
  <si>
    <t>1.1.02.06.002</t>
  </si>
  <si>
    <t>Veiculos</t>
  </si>
  <si>
    <t>1.1.02.06.004</t>
  </si>
  <si>
    <t>ULTRAGAS</t>
  </si>
  <si>
    <t>1.1.02.07.001</t>
  </si>
  <si>
    <t>IRPJ - Saldo Negativo Exerc 2003</t>
  </si>
  <si>
    <t>1.1.02.07.002</t>
  </si>
  <si>
    <t>IRPJ Saldo Negtivo Exercicio/05</t>
  </si>
  <si>
    <t>1.1.02.07.004</t>
  </si>
  <si>
    <t>IRPJ-Saldo Negativo exercicio/07</t>
  </si>
  <si>
    <t>1.1.02.07.005</t>
  </si>
  <si>
    <t>IRPJ- Saldo Negativo exercicio/2009</t>
  </si>
  <si>
    <t>1.1.02.07.021</t>
  </si>
  <si>
    <t>CSLL Saldo Negativo Exercicio/02</t>
  </si>
  <si>
    <t>1.1.02.07.033</t>
  </si>
  <si>
    <t>IRPJ - Saldo Neg.2014</t>
  </si>
  <si>
    <t>1.1.02.11</t>
  </si>
  <si>
    <t>1.1.02.20.003</t>
  </si>
  <si>
    <t>ASFUS</t>
  </si>
  <si>
    <t>1.1.02.20.005</t>
  </si>
  <si>
    <t>Empetur</t>
  </si>
  <si>
    <t>1.1.02.20.007</t>
  </si>
  <si>
    <t>Gabinete Civil</t>
  </si>
  <si>
    <t>1.1.02.20.009</t>
  </si>
  <si>
    <t>FUNASA</t>
  </si>
  <si>
    <t>1.1.02.20.010</t>
  </si>
  <si>
    <t>SEPLAN</t>
  </si>
  <si>
    <t>1.1.02.20.012</t>
  </si>
  <si>
    <t>SEPLAG - Flavia</t>
  </si>
  <si>
    <t>1.1.02.20.013</t>
  </si>
  <si>
    <t>SEPLAG - Sonia/Taciana</t>
  </si>
  <si>
    <t>1.1.03.01</t>
  </si>
  <si>
    <t>PAGAMENTO ANTECIPADO-PRﾊMIOS DE SEGUROS</t>
  </si>
  <si>
    <t>1.1.03.01.001</t>
  </si>
  <si>
    <t>Seguros a propriar</t>
  </si>
  <si>
    <t>Despesas antecipadas</t>
  </si>
  <si>
    <t>1.2</t>
  </si>
  <si>
    <t>1.2.01</t>
  </si>
  <si>
    <t>CRﾉDITOS E VALORES REALIZ. APﾓS 01 ANO</t>
  </si>
  <si>
    <t>1.2.01.01</t>
  </si>
  <si>
    <t>1.2.01.04</t>
  </si>
  <si>
    <t>ADIANTAMENTO A DIRETORES E ACIONISTAS</t>
  </si>
  <si>
    <t>1.2.01.06</t>
  </si>
  <si>
    <t>1.2.01.06.001</t>
  </si>
  <si>
    <t>1.2.01.06.002</t>
  </si>
  <si>
    <t>suape graneis</t>
  </si>
  <si>
    <t>1.2.01.06.003</t>
  </si>
  <si>
    <t>Usina Salgados</t>
  </si>
  <si>
    <t>1.2.01.06.005</t>
  </si>
  <si>
    <t>Refinaria Abreu e Lima</t>
  </si>
  <si>
    <t>1.2.01.07</t>
  </si>
  <si>
    <t>OBRAS CONCLUIDAS UNIAO</t>
  </si>
  <si>
    <t>1.2.01.07.001</t>
  </si>
  <si>
    <t>CONVENIO - DINIT</t>
  </si>
  <si>
    <t>1.2.01.07.002</t>
  </si>
  <si>
    <t>OUTROS</t>
  </si>
  <si>
    <t>1.2.01.07.003</t>
  </si>
  <si>
    <t>1.2.01.07.004</t>
  </si>
  <si>
    <t>1.2.01.10</t>
  </si>
  <si>
    <t>1.2.01.10.001</t>
  </si>
  <si>
    <t>1.2.01.11</t>
  </si>
  <si>
    <t>DEPﾓSITOS JUDICIAIS</t>
  </si>
  <si>
    <t>1.2.01.11.001</t>
  </si>
  <si>
    <t>Depositos Judiciais</t>
  </si>
  <si>
    <t>1.2.01.12</t>
  </si>
  <si>
    <t>EMPRﾉSTIMOS COMPULSﾓRIOS</t>
  </si>
  <si>
    <t>1.2.01.12.001</t>
  </si>
  <si>
    <t>Incidentes sobre aquisi鈬o de ve兤ulos                                        D</t>
  </si>
  <si>
    <t>B</t>
  </si>
  <si>
    <t>1.2.01.12.002</t>
  </si>
  <si>
    <t>Incidentes sobre aquisi鈬o de combust.</t>
  </si>
  <si>
    <t>1.2.01.15</t>
  </si>
  <si>
    <t>1.2.01.15.001</t>
  </si>
  <si>
    <t>Impostos de Renda Pessoa Juridica</t>
  </si>
  <si>
    <t>1.2.01.15.002</t>
  </si>
  <si>
    <t>1.2.01.20</t>
  </si>
  <si>
    <t>OUTROS  CRﾉDITOS</t>
  </si>
  <si>
    <t>1.2.01.20.001</t>
  </si>
  <si>
    <t>Debentures</t>
  </si>
  <si>
    <t>1.2.01.20.002</t>
  </si>
  <si>
    <t>Adiantamento p/ aumento de capital CELPE</t>
  </si>
  <si>
    <t>1.2.01.20.009</t>
  </si>
  <si>
    <t>1.2.01.21</t>
  </si>
  <si>
    <t>Contratos em Comodato</t>
  </si>
  <si>
    <t>1.2.01.21.001</t>
  </si>
  <si>
    <t>Sec de Desen Economico Turismo e Esport</t>
  </si>
  <si>
    <t>1.2.01.21.002</t>
  </si>
  <si>
    <t>ATIVO NÃO CIRCULANTE</t>
  </si>
  <si>
    <t xml:space="preserve">Contas a Receber </t>
  </si>
  <si>
    <t>1.3.00.06.003</t>
  </si>
  <si>
    <t>Tecon Suape</t>
  </si>
  <si>
    <t>1.3.00.20.009</t>
  </si>
  <si>
    <t>Quotas e cetificados - CMC</t>
  </si>
  <si>
    <t>A鋏es - CMC</t>
  </si>
  <si>
    <t>1.3.02.01.001</t>
  </si>
  <si>
    <t>Intang咩eis</t>
  </si>
  <si>
    <t>1.3.02.01.012</t>
  </si>
  <si>
    <t>Projeto p/privatiza鈬o PCON</t>
  </si>
  <si>
    <t>1.3.02.01.013</t>
  </si>
  <si>
    <t>Projeto b疽ico ambiental</t>
  </si>
  <si>
    <t>1.3.02.01.014</t>
  </si>
  <si>
    <t>1.3.02.01.015</t>
  </si>
  <si>
    <t>Reformula鈬o da politica portuaria</t>
  </si>
  <si>
    <t>1.3.02.01.016</t>
  </si>
  <si>
    <t>1.3.02.01.017</t>
  </si>
  <si>
    <t>1.3.02.01.018</t>
  </si>
  <si>
    <t>1.3.02.01.019</t>
  </si>
  <si>
    <t>1.3.02.01.035</t>
  </si>
  <si>
    <t>Projetos Basicos</t>
  </si>
  <si>
    <t>1.3.02.01.036</t>
  </si>
  <si>
    <t>1.3.02.01.037</t>
  </si>
  <si>
    <t>Estudos  pesquisas e sondagens</t>
  </si>
  <si>
    <t>1.3.02.01.053</t>
  </si>
  <si>
    <t>Obras de Terraplenagem ct. 58/2010</t>
  </si>
  <si>
    <t>1.3.02.01.054</t>
  </si>
  <si>
    <t>Obra de Terraplemagem ct. 069/2010</t>
  </si>
  <si>
    <t>1.3.02.01.058</t>
  </si>
  <si>
    <t>Serv.Terraplenagem n/retroarea Cais 4</t>
  </si>
  <si>
    <t>1.3.02.01.060</t>
  </si>
  <si>
    <t>MANUTENﾇﾃO PREV.CORRETIVA ADM</t>
  </si>
  <si>
    <t>Livre</t>
  </si>
  <si>
    <t>1.3.02.03.001</t>
  </si>
  <si>
    <t>CMC - Intang咩es</t>
  </si>
  <si>
    <t>CMC - Reservatios, Barragens e Adutora</t>
  </si>
  <si>
    <t>CMC - Edific., Obras civis e Benfeitoria</t>
  </si>
  <si>
    <t>CMC - Meis e Utens匀ios                                                     D</t>
  </si>
  <si>
    <t>1.3.02.03.009</t>
  </si>
  <si>
    <t>CMC - Instala鋏es</t>
  </si>
  <si>
    <t>CMC - Obras em andamentos</t>
  </si>
  <si>
    <t>1.3.02.04.003</t>
  </si>
  <si>
    <t>CTA - Centro Ambiental de Suape</t>
  </si>
  <si>
    <t>Duplica軋o TDR Sul</t>
  </si>
  <si>
    <t>1.3.02.04.012</t>
  </si>
  <si>
    <t>Estudo Trafego Expresso Way</t>
  </si>
  <si>
    <t>1.3.02.04.015</t>
  </si>
  <si>
    <t>Plano  de Emergencia Suape</t>
  </si>
  <si>
    <t>1.3.02.04.016</t>
  </si>
  <si>
    <t>Processamento de Exporta軋o</t>
  </si>
  <si>
    <t>1.3.02.04.017</t>
  </si>
  <si>
    <t>Estudo e Pesquisas</t>
  </si>
  <si>
    <t>1.3.02.04.020</t>
  </si>
  <si>
    <t>Proj.Ex.Infraestrutura Vi疵ia a IMPS,E</t>
  </si>
  <si>
    <t>1.3.02.04.021</t>
  </si>
  <si>
    <t>Proj.Ex.Macrodrenagem Suape Global</t>
  </si>
  <si>
    <t>(-) Deprec acumul - Reserv, Barrag Adut</t>
  </si>
  <si>
    <t>Depre_Edificações</t>
  </si>
  <si>
    <t>(-) Deprec acumul - Edific, Obras, Benf</t>
  </si>
  <si>
    <t>(-) Deprec acumul - Maquinas e equip.</t>
  </si>
  <si>
    <t>Depre_Máquinas e equipamentos</t>
  </si>
  <si>
    <t>(-) Deprec acumul - Veiculos</t>
  </si>
  <si>
    <t>Depre_Veículos</t>
  </si>
  <si>
    <t>(-) Deprec acumul - Meis e utensilios</t>
  </si>
  <si>
    <t>Depre_Móveis e utensílios</t>
  </si>
  <si>
    <t>( - ) Deprec. Acum-Computadores e perife</t>
  </si>
  <si>
    <t>Depre_Computadores e periféricos</t>
  </si>
  <si>
    <t>( - ) Deprecia軋o Acum- Instala輟es                                           C</t>
  </si>
  <si>
    <t>Depre_Instalações</t>
  </si>
  <si>
    <t>1.3.02.05.010</t>
  </si>
  <si>
    <t>(-) Deprec acumul - Projeto p/Privatiza・</t>
  </si>
  <si>
    <t>Amort_Projeto para privatização do pátio de contêineres</t>
  </si>
  <si>
    <t>1.3.02.05.011</t>
  </si>
  <si>
    <t>(-)Deprec acumul - Projeto B.Ambiental</t>
  </si>
  <si>
    <t>Amort_Projeto básico ambiental</t>
  </si>
  <si>
    <t>1.3.02.05.012</t>
  </si>
  <si>
    <t>(-) Deprec acumul Comiss縊</t>
  </si>
  <si>
    <t>Amort_Outros projetos e estudos</t>
  </si>
  <si>
    <t>1.3.02.05.013</t>
  </si>
  <si>
    <t>(-) Deprec Acumul Reformula鈬o da Pol咜i                                      D</t>
  </si>
  <si>
    <t>1.3.02.05.014</t>
  </si>
  <si>
    <t>(-) deprec acunul Pesquisas</t>
  </si>
  <si>
    <t>Amort_Pesquisas</t>
  </si>
  <si>
    <t>1.3.02.05.015</t>
  </si>
  <si>
    <t>(-) deprec acumul Bancos de Dados</t>
  </si>
  <si>
    <t>Amort_Banco de dados</t>
  </si>
  <si>
    <t>1.3.02.05.016</t>
  </si>
  <si>
    <t>(-) Deprec Acumul Plano Diretor</t>
  </si>
  <si>
    <t>Amort_Plano diretor</t>
  </si>
  <si>
    <t>1.3.02.05.017</t>
  </si>
  <si>
    <t>(-) Deprec Acumul Estudos Geograficos</t>
  </si>
  <si>
    <t>(-) Deprec acum-CMC-Maquina, Equipamento</t>
  </si>
  <si>
    <t>( - ) Deprec. acum-CMC- Computadores e p</t>
  </si>
  <si>
    <t>AAP_Terrenos</t>
  </si>
  <si>
    <t>AAP_Edificações</t>
  </si>
  <si>
    <t>AAP_Terminais Portuários</t>
  </si>
  <si>
    <t>1.3.02.08.009</t>
  </si>
  <si>
    <t>(-) Manut. Predio Falicita鈬o</t>
  </si>
  <si>
    <t>1.3.02.08.010</t>
  </si>
  <si>
    <t>(-) Estacionamento</t>
  </si>
  <si>
    <t>1.3.02.08.011</t>
  </si>
  <si>
    <t>(-) Levantamento Batimetrico</t>
  </si>
  <si>
    <t>1.3.03.03</t>
  </si>
  <si>
    <t>OUTRAS DESPESAS DIFERIDAS</t>
  </si>
  <si>
    <t>1.3.03.03.001</t>
  </si>
  <si>
    <t>Projeto para privatiza鈬o PCON</t>
  </si>
  <si>
    <t>1.3.03.03.002</t>
  </si>
  <si>
    <t>1.3.03.03.003</t>
  </si>
  <si>
    <t>1.3.03.03.004</t>
  </si>
  <si>
    <t>Reformula軋o da Politica Portuaria</t>
  </si>
  <si>
    <t>1.3.03.03.005</t>
  </si>
  <si>
    <t>1.3.03.03.006</t>
  </si>
  <si>
    <t>1.3.03.03.007</t>
  </si>
  <si>
    <t>1.3.03.03.008</t>
  </si>
  <si>
    <t>1.3.03.06</t>
  </si>
  <si>
    <t>(-)AMORTIZAﾇﾃO ACUMULADA</t>
  </si>
  <si>
    <t>1.3.03.06.001</t>
  </si>
  <si>
    <t>(-) Amot acum - Proj p/ privatiz.do PCON</t>
  </si>
  <si>
    <t>1.3.03.06.002</t>
  </si>
  <si>
    <t>(-) Amort acum - Proj b疽ico ambiental</t>
  </si>
  <si>
    <t>1.3.03.06.003</t>
  </si>
  <si>
    <t>(-) Amort acum - Comiss縊</t>
  </si>
  <si>
    <t>Amort_outros projetos e estudos</t>
  </si>
  <si>
    <t>1.3.03.06.004</t>
  </si>
  <si>
    <t>(-) Armot acum - Refor. de Politica Port</t>
  </si>
  <si>
    <t>1.3.03.06.005</t>
  </si>
  <si>
    <t>(-)-Amort.acum. Pesquisas</t>
  </si>
  <si>
    <t>1.3.03.06.006</t>
  </si>
  <si>
    <t>(-) Amort.acum.Bancos De Dados</t>
  </si>
  <si>
    <t>1.3.03.06.007</t>
  </si>
  <si>
    <t>(-)-Plano Diretor</t>
  </si>
  <si>
    <t>1.3.03.06.008</t>
  </si>
  <si>
    <t>(-)-Amort Acum - Estudos Geotecnicos</t>
  </si>
  <si>
    <t>Amort_Aforamento de áreas – honorários</t>
  </si>
  <si>
    <t>2</t>
  </si>
  <si>
    <t>Empreiteiras (Reten鈬o de Cau鋏es)                                            C</t>
  </si>
  <si>
    <t>Cauções e Retenções Contratuais</t>
  </si>
  <si>
    <t>Obrigações Sociais e Tributárias</t>
  </si>
  <si>
    <t>2.1.01.02.002</t>
  </si>
  <si>
    <t>F駻ias a Pagar</t>
  </si>
  <si>
    <t>2.1.01.02.006</t>
  </si>
  <si>
    <t>Contribui鈬o sindical</t>
  </si>
  <si>
    <t>2.1.01.02.008</t>
  </si>
  <si>
    <t>Funafim</t>
  </si>
  <si>
    <t>2.1.01.02.009</t>
  </si>
  <si>
    <t>Fundo de Prev. PBH</t>
  </si>
  <si>
    <t>2.1.01.04.004</t>
  </si>
  <si>
    <t>ICMS S/VENDAS</t>
  </si>
  <si>
    <t>2.1.01.04.005</t>
  </si>
  <si>
    <t>2.1.01.04.010</t>
  </si>
  <si>
    <t>Salario Educa軋o</t>
  </si>
  <si>
    <t>CRSF</t>
  </si>
  <si>
    <t>Empréstimos e Financiamentos</t>
  </si>
  <si>
    <t>Proviss para f駻ias                                                         C</t>
  </si>
  <si>
    <t>Provisões para Férias e Respectivos Encargos Sociais</t>
  </si>
  <si>
    <t>Proviss I.N.S.S s/f駻ias                                                    C</t>
  </si>
  <si>
    <t>Provis縊 F.G.T.S. s/f駻ias                                                    C</t>
  </si>
  <si>
    <t>Proviss para 13ｺ sal疵io                                                    C</t>
  </si>
  <si>
    <t>Proviss I.N.S.S s/13ｺ sal疵io                                               C</t>
  </si>
  <si>
    <t>Proviss F.G.T.S. s/13ｺ sal疵io                                              C</t>
  </si>
  <si>
    <t>2.1.01.06.007</t>
  </si>
  <si>
    <t>Funafin s/ferias</t>
  </si>
  <si>
    <t>2.1.01.06.008</t>
  </si>
  <si>
    <t>Funafin s/ 13ｺ sal疵io</t>
  </si>
  <si>
    <t>2.1.01.07.001</t>
  </si>
  <si>
    <t>Taxa de Ocupa鈬o</t>
  </si>
  <si>
    <t>Outras Obrigações</t>
  </si>
  <si>
    <t>Débitos de Convênios - Pessoal Cedido</t>
  </si>
  <si>
    <t>2.1.01.12.002</t>
  </si>
  <si>
    <t>Termope Convenio 11/2004</t>
  </si>
  <si>
    <t>2.1.01.12.003</t>
  </si>
  <si>
    <t>Convenio P.M.de Ipojuca</t>
  </si>
  <si>
    <t>Refinaria Abreu e Lima -Conv.850000002.4</t>
  </si>
  <si>
    <t>Adicional terifa portu疵ia</t>
  </si>
  <si>
    <t>2.1.01.20.003</t>
  </si>
  <si>
    <t>Petrobras</t>
  </si>
  <si>
    <t>2.1.01.20.005</t>
  </si>
  <si>
    <t>MSC MEDIT.SB LTDA</t>
  </si>
  <si>
    <t>2.1.01.20.006</t>
  </si>
  <si>
    <t>Decal Brasil SA</t>
  </si>
  <si>
    <t>2.1.01.22</t>
  </si>
  <si>
    <t>2.1.01.22.001</t>
  </si>
  <si>
    <t>Petroleo Brasileiro sa</t>
  </si>
  <si>
    <t>EXIGﾍVEL A LONGO PRAZO</t>
  </si>
  <si>
    <t>2.2.01.07.001</t>
  </si>
  <si>
    <t xml:space="preserve">Obrigações Sociais e Tributárias </t>
  </si>
  <si>
    <t>2.2.01.08</t>
  </si>
  <si>
    <t>2.2.01.09.001</t>
  </si>
  <si>
    <t>Termope sa</t>
  </si>
  <si>
    <t>Títulos a Pagar</t>
  </si>
  <si>
    <t>2.2.01.09.002</t>
  </si>
  <si>
    <t>2.2.01.20.001</t>
  </si>
  <si>
    <t>Deb麩tures</t>
  </si>
  <si>
    <t>Contigencias</t>
  </si>
  <si>
    <t>Provisão para Contingências</t>
  </si>
  <si>
    <t>2.2.01.21.001</t>
  </si>
  <si>
    <t>Sec de Desen Econimico Turismos Esporte</t>
  </si>
  <si>
    <t xml:space="preserve">Outras Obrigações </t>
  </si>
  <si>
    <t>2.3</t>
  </si>
  <si>
    <t>RESULTADO DE EXERCICIOS FUTUROS</t>
  </si>
  <si>
    <t>2.3.01</t>
  </si>
  <si>
    <t>Resultado de Exercicio Futuro</t>
  </si>
  <si>
    <t>2.3.01.01</t>
  </si>
  <si>
    <t>Resultado do Exercicio Futuro</t>
  </si>
  <si>
    <t>2.3.01.01.001</t>
  </si>
  <si>
    <t>2.3.02</t>
  </si>
  <si>
    <t>2.3.02.02</t>
  </si>
  <si>
    <t>2.3.02.02.001</t>
  </si>
  <si>
    <t>Petrobras Petroleo Brasileiro sa.</t>
  </si>
  <si>
    <t>2.4.01.02</t>
  </si>
  <si>
    <t>(-) CAPITAL A INTEGRALIZAR</t>
  </si>
  <si>
    <t>Doa鋏es - CMC</t>
  </si>
  <si>
    <t>SUBVENÇÕES GOVERNAMENTAIS</t>
  </si>
  <si>
    <t>Subvenções Governamentais - CPRH</t>
  </si>
  <si>
    <t>RECURSOS DESTINADOS A AUMENTO DE CAPITAL</t>
  </si>
  <si>
    <t>2.4.05.01.001</t>
  </si>
  <si>
    <t>Governo do Estado de PE</t>
  </si>
  <si>
    <t>2.4.05.01.002</t>
  </si>
  <si>
    <t>Governo Federal</t>
  </si>
  <si>
    <t>2.4.05.02.002</t>
  </si>
  <si>
    <t>Governo do Estado de PE-Outros Recursos</t>
  </si>
  <si>
    <t>Prejuizo acumulados at・1995 -Princiapal</t>
  </si>
  <si>
    <t>RESULTADO DO EXERCICIO APOS C.L.S E IRPJ</t>
  </si>
  <si>
    <t>3.1.01.01.005</t>
  </si>
  <si>
    <t>Alugu駟s - Patio de Conteiners</t>
  </si>
  <si>
    <t>3.1.01.01.008</t>
  </si>
  <si>
    <t>Alugu駟s - Contrato operacional</t>
  </si>
  <si>
    <t>3.1.01.01.009</t>
  </si>
  <si>
    <t>alugueis - ct. operacionais Mov.carga</t>
  </si>
  <si>
    <t>Outras Receitas</t>
  </si>
  <si>
    <t>3.1.03.01.001</t>
  </si>
  <si>
    <t>Pro-labore</t>
  </si>
  <si>
    <t>3.1.03.01.003</t>
  </si>
  <si>
    <t>3.1.03.01.004</t>
  </si>
  <si>
    <t>Aviso pr騅io</t>
  </si>
  <si>
    <t>3.1.03.01.008</t>
  </si>
  <si>
    <t>Comissao</t>
  </si>
  <si>
    <t>I.N.S.S</t>
  </si>
  <si>
    <t>3.1.03.01.011</t>
  </si>
  <si>
    <t>Funafin</t>
  </si>
  <si>
    <t>Sal疵ios e ordenado</t>
  </si>
  <si>
    <t>Assist麩cia m馘ica                                                            D</t>
  </si>
  <si>
    <t>3.1.03.02.013</t>
  </si>
  <si>
    <t>Licen軋 Pr麥io                                                                D</t>
  </si>
  <si>
    <t>3.1.03.02.016</t>
  </si>
  <si>
    <t>3.1.03.02.018</t>
  </si>
  <si>
    <t>Fundo PBH</t>
  </si>
  <si>
    <t>AD.Norturno</t>
  </si>
  <si>
    <t>ADC.Isalubridade</t>
  </si>
  <si>
    <t>ADC.Periculosidade</t>
  </si>
  <si>
    <t>ADC.Nortuno</t>
  </si>
  <si>
    <t>Atgf Incorporado</t>
  </si>
  <si>
    <t>ADC.Periculolisade Cargo Comissionado</t>
  </si>
  <si>
    <t>H.e.incorporada judicial</t>
  </si>
  <si>
    <t>Serviços de Terceiros</t>
  </si>
  <si>
    <t>3.1.03.03.004</t>
  </si>
  <si>
    <t>Alugu駟s de imeiis                                                          D</t>
  </si>
  <si>
    <t>G麩ero alimenticios</t>
  </si>
  <si>
    <t>Gerais e Outras</t>
  </si>
  <si>
    <t>Pe軋s e acessorios de ve兤ulos                                                D</t>
  </si>
  <si>
    <t>Serv. terceiros - M縊 de obra Contratada</t>
  </si>
  <si>
    <t>Servi輟s terceiros -Obras, manut.conserv</t>
  </si>
  <si>
    <t>Depreciações e Amortizações</t>
  </si>
  <si>
    <t>3.1.03.03.024</t>
  </si>
  <si>
    <t>Despesas de cartorios</t>
  </si>
  <si>
    <t>3.1.03.03.034</t>
  </si>
  <si>
    <t>Arrendamento mercantil - Leasing</t>
  </si>
  <si>
    <t>EPI - Equipamento de prote鈬o individual</t>
  </si>
  <si>
    <t>3.1.03.03.045</t>
  </si>
  <si>
    <t>Comunica鈬o</t>
  </si>
  <si>
    <t>3.1.03.03.046</t>
  </si>
  <si>
    <t>Perdas/Baixas bens patrinomias</t>
  </si>
  <si>
    <t>3.1.03.03.047</t>
  </si>
  <si>
    <t>Opera鈬o Reconstru鈬o                                                         D</t>
  </si>
  <si>
    <t>3.1.03.03.049</t>
  </si>
  <si>
    <t>Servi輟 Manuten鈬o Pier</t>
  </si>
  <si>
    <t>3.1.03.03.083</t>
  </si>
  <si>
    <t>Despesas c/Telecursos</t>
  </si>
  <si>
    <t>Recupera軋o Pis/ Cofins</t>
  </si>
  <si>
    <t>3.1.03.04.006</t>
  </si>
  <si>
    <t>C.P.M.F.</t>
  </si>
  <si>
    <t>(-) Revers縊 de proviss operacionais                                          C</t>
  </si>
  <si>
    <t>Outras Despesas N穉 Operacionais</t>
  </si>
  <si>
    <t>3.1.03.06.001</t>
  </si>
  <si>
    <t>Ind.de Area e Benfeituria</t>
  </si>
  <si>
    <t>Outras Receitas Operacionais</t>
  </si>
  <si>
    <t>3.1.03.07.001</t>
  </si>
  <si>
    <t>Remuneração pela Servidão de Passagem</t>
  </si>
  <si>
    <t>Outras receitas n縊-operacional</t>
  </si>
  <si>
    <t>3.1.03.07.004</t>
  </si>
  <si>
    <t>Direiro de Uso</t>
  </si>
  <si>
    <t>Subvenções Governamentais</t>
  </si>
  <si>
    <t>3.2.01.01.006</t>
  </si>
  <si>
    <t>diversos</t>
  </si>
  <si>
    <t>3.2.01.01.007</t>
  </si>
  <si>
    <t>Reversao de Despesas Financeira jcp</t>
  </si>
  <si>
    <t>3.2.02.01.004</t>
  </si>
  <si>
    <t>Juros de  Capital Proprio</t>
  </si>
  <si>
    <t>3.2.02.01.005</t>
  </si>
  <si>
    <t>perdas</t>
  </si>
  <si>
    <t>3.2.02.02</t>
  </si>
  <si>
    <t>Varia鈬o monetaria</t>
  </si>
  <si>
    <t>3.2.02.02.001</t>
  </si>
  <si>
    <t>Juros, comisss, taxas e outros encargo</t>
  </si>
  <si>
    <t xml:space="preserve">Outras Despesas </t>
  </si>
  <si>
    <t>3.2.02.03</t>
  </si>
  <si>
    <t>3.2.02.03.001</t>
  </si>
  <si>
    <t>3.3.01.01</t>
  </si>
  <si>
    <t>RECEITA</t>
  </si>
  <si>
    <t>3.3.01.01.001</t>
  </si>
  <si>
    <t>Renda de aliena鈬o de bens e direitos</t>
  </si>
  <si>
    <t>Venda de Imobilizado</t>
  </si>
  <si>
    <t>3.3.01.01.009</t>
  </si>
  <si>
    <t>Outras receitas n縊-operacionais</t>
  </si>
  <si>
    <t xml:space="preserve">Outras Receitas  </t>
  </si>
  <si>
    <t>Reversão de Créditos Fiscais</t>
  </si>
  <si>
    <t>3.3.01.03</t>
  </si>
  <si>
    <t>Ajuste Exercicio anterior</t>
  </si>
  <si>
    <t>3.3.01.03.001</t>
  </si>
  <si>
    <t>Saldo Negativo exercicio anterior</t>
  </si>
  <si>
    <t>3.3.02</t>
  </si>
  <si>
    <t>DESPESAS NﾃO-OPERACIONAIS</t>
  </si>
  <si>
    <t>3.3.02.01</t>
  </si>
  <si>
    <t>3.3.02.01.001</t>
  </si>
  <si>
    <t>Custo dos bens e direitos alienados</t>
  </si>
  <si>
    <t>Custos dos Bens Alienados</t>
  </si>
  <si>
    <t>3.3.02.01.002</t>
  </si>
  <si>
    <t>Desp. c/Apoio a Educa軋o e Cultura</t>
  </si>
  <si>
    <t xml:space="preserve">Outras Despesas  </t>
  </si>
  <si>
    <t>3.3.02.01.009</t>
  </si>
  <si>
    <t>Outras despesas n縊-operacionais</t>
  </si>
  <si>
    <t>3.3.03</t>
  </si>
  <si>
    <t>CORRECAO MONETARIA</t>
  </si>
  <si>
    <t>3.3.03.01</t>
  </si>
  <si>
    <t>3.3.03.01.001</t>
  </si>
  <si>
    <t>3.3.03.01.002</t>
  </si>
  <si>
    <t>PROVISOES P/PERDAS</t>
  </si>
  <si>
    <t>3.3.03.02</t>
  </si>
  <si>
    <t>PROV. P/PERDAS DE INVESTIMENTOS</t>
  </si>
  <si>
    <t>3.3.03.02.001</t>
  </si>
  <si>
    <t>PERPART</t>
  </si>
  <si>
    <t>3.3.04</t>
  </si>
  <si>
    <t>3.3.04.01</t>
  </si>
  <si>
    <t>3.3.04.01.001</t>
  </si>
  <si>
    <t>4</t>
  </si>
  <si>
    <t>5</t>
  </si>
  <si>
    <t>6</t>
  </si>
  <si>
    <t>CORREﾇﾃO MONETERIA</t>
  </si>
  <si>
    <t>6.1</t>
  </si>
  <si>
    <t>CORREﾇﾃO MONETARIA</t>
  </si>
  <si>
    <t>Conta</t>
  </si>
  <si>
    <t>Descrição</t>
  </si>
  <si>
    <t>1</t>
  </si>
  <si>
    <t>1.1.01.02.032</t>
  </si>
  <si>
    <t xml:space="preserve">753   </t>
  </si>
  <si>
    <t xml:space="preserve">Bco Brasil c/c 34554-7         </t>
  </si>
  <si>
    <t>1.1.01.03.050</t>
  </si>
  <si>
    <t xml:space="preserve">1065  </t>
  </si>
  <si>
    <t xml:space="preserve">Bco Brasil rend.Fixa 500 c/178 </t>
  </si>
  <si>
    <t>1.1.01.03.059</t>
  </si>
  <si>
    <t xml:space="preserve">1108  </t>
  </si>
  <si>
    <t xml:space="preserve">FI CAIXA-Renda Fixa Simples Lo </t>
  </si>
  <si>
    <t>1.1.02.05.068</t>
  </si>
  <si>
    <t xml:space="preserve">1097  </t>
  </si>
  <si>
    <t xml:space="preserve">IRPJ - ESTIMATIVA 2016         </t>
  </si>
  <si>
    <t>1.1.02.05.069</t>
  </si>
  <si>
    <t xml:space="preserve">1098  </t>
  </si>
  <si>
    <t xml:space="preserve">CSLL - ESTIMATIVA 2016         </t>
  </si>
  <si>
    <t>1.1.02.06.006</t>
  </si>
  <si>
    <t xml:space="preserve">1110  </t>
  </si>
  <si>
    <t xml:space="preserve">TOMADA DE CONTAS ESPECIAL/ ITB </t>
  </si>
  <si>
    <t>1.1.02.07.031</t>
  </si>
  <si>
    <t xml:space="preserve">1046  </t>
  </si>
  <si>
    <t xml:space="preserve">IRPJ-Saldo Neg.2015            </t>
  </si>
  <si>
    <t>1.1.02.07.034</t>
  </si>
  <si>
    <t xml:space="preserve">1109  </t>
  </si>
  <si>
    <t xml:space="preserve">CSL - Saldo Negativo - 2015    </t>
  </si>
  <si>
    <t>1.3.02.01.064</t>
  </si>
  <si>
    <t xml:space="preserve">327   </t>
  </si>
  <si>
    <t xml:space="preserve">Contrato 065/2014 Linear Eng.  </t>
  </si>
  <si>
    <t>1.3.02.01.065</t>
  </si>
  <si>
    <t xml:space="preserve">333   </t>
  </si>
  <si>
    <t xml:space="preserve">Contrato 054/2013-Norconsult   </t>
  </si>
  <si>
    <t>1.3.02.01.066</t>
  </si>
  <si>
    <t xml:space="preserve">334   </t>
  </si>
  <si>
    <t xml:space="preserve">Contrato 030-2015 Const.SBM    </t>
  </si>
  <si>
    <t>3</t>
  </si>
  <si>
    <t>Nota Explicativa</t>
  </si>
  <si>
    <t>1.1.01.03.055</t>
  </si>
  <si>
    <t>1.1.01.03.061</t>
  </si>
  <si>
    <t>1.1.01.03.062</t>
  </si>
  <si>
    <t>1.1.02.05.070</t>
  </si>
  <si>
    <t>1.1.02.05.071</t>
  </si>
  <si>
    <t>1.1.03.02.003</t>
  </si>
  <si>
    <t>1.3.02.05.050</t>
  </si>
  <si>
    <t>1.3.02.05.051</t>
  </si>
  <si>
    <t>1.3.02.05.059</t>
  </si>
  <si>
    <t>1.3.04.01.021</t>
  </si>
  <si>
    <t>2.1.01.20.010</t>
  </si>
  <si>
    <t>2.2.01.20.004</t>
  </si>
  <si>
    <t>3.1.02</t>
  </si>
  <si>
    <t>3.1.02.01</t>
  </si>
  <si>
    <t>3.1.02.01.001</t>
  </si>
  <si>
    <t>3.1.02.01.002</t>
  </si>
  <si>
    <t>3.1.02.01.003</t>
  </si>
  <si>
    <t>3.1.02.01.004</t>
  </si>
  <si>
    <t>3.1.02.01.005</t>
  </si>
  <si>
    <t>3.1.02.01.007</t>
  </si>
  <si>
    <t>3.1.02.01.008</t>
  </si>
  <si>
    <t>3.1.02.01.009</t>
  </si>
  <si>
    <t>3.1.02.01.015</t>
  </si>
  <si>
    <t>3.1.02.01.016</t>
  </si>
  <si>
    <t>3.1.02.01.017</t>
  </si>
  <si>
    <t>3.1.02.01.019</t>
  </si>
  <si>
    <t>3.1.02.01.020</t>
  </si>
  <si>
    <t>3.1.02.01.021</t>
  </si>
  <si>
    <t>3.1.02.01.022</t>
  </si>
  <si>
    <t>3.1.02.01.023</t>
  </si>
  <si>
    <t>3.1.02.01.024</t>
  </si>
  <si>
    <t>3.1.02.01.025</t>
  </si>
  <si>
    <t>3.1.02.01.027</t>
  </si>
  <si>
    <t>3.1.02.01.028</t>
  </si>
  <si>
    <t>3.1.02.01.030</t>
  </si>
  <si>
    <t>3.1.02.02</t>
  </si>
  <si>
    <t>3.1.02.02.001</t>
  </si>
  <si>
    <t>3.1.02.02.002</t>
  </si>
  <si>
    <t>3.1.02.02.003</t>
  </si>
  <si>
    <t>3.1.02.02.004</t>
  </si>
  <si>
    <t>3.1.02.02.005</t>
  </si>
  <si>
    <t>3.1.02.02.006</t>
  </si>
  <si>
    <t>3.1.02.02.007</t>
  </si>
  <si>
    <t>3.1.02.02.008</t>
  </si>
  <si>
    <t>3.1.02.02.010</t>
  </si>
  <si>
    <t>3.1.02.02.011</t>
  </si>
  <si>
    <t>3.1.02.02.012</t>
  </si>
  <si>
    <t>3.1.02.02.013</t>
  </si>
  <si>
    <t>3.1.02.02.015</t>
  </si>
  <si>
    <t>3.1.02.02.016</t>
  </si>
  <si>
    <t>3.1.02.02.017</t>
  </si>
  <si>
    <t>3.1.02.02.018</t>
  </si>
  <si>
    <t>3.1.02.02.019</t>
  </si>
  <si>
    <t>3.1.02.02.020</t>
  </si>
  <si>
    <t>3.1.02.02.021</t>
  </si>
  <si>
    <t>3.1.02.02.022</t>
  </si>
  <si>
    <t>3.1.02.02.023</t>
  </si>
  <si>
    <t>3.1.02.02.024</t>
  </si>
  <si>
    <t>3.1.02.02.026</t>
  </si>
  <si>
    <t>3.1.02.02.028</t>
  </si>
  <si>
    <t>3.1.02.02.029</t>
  </si>
  <si>
    <t>3.1.02.02.030</t>
  </si>
  <si>
    <t>3.1.02.03</t>
  </si>
  <si>
    <t>3.1.02.03.001</t>
  </si>
  <si>
    <t>3.1.02.03.002</t>
  </si>
  <si>
    <t>3.1.02.03.006</t>
  </si>
  <si>
    <t>3.1.02.03.013</t>
  </si>
  <si>
    <t>3.1.02.03.017</t>
  </si>
  <si>
    <t>3.1.02.03.020</t>
  </si>
  <si>
    <t>3.1.02.03.021</t>
  </si>
  <si>
    <t>3.1.02.03.052</t>
  </si>
  <si>
    <t>3.1.02.04</t>
  </si>
  <si>
    <t>3.1.02.04.001</t>
  </si>
  <si>
    <t>3.1.02.04.002</t>
  </si>
  <si>
    <t>3.1.02.04.006</t>
  </si>
  <si>
    <t>3.1.02.04.017</t>
  </si>
  <si>
    <t>3.1.02.04.020</t>
  </si>
  <si>
    <t>3.1.02.04.021</t>
  </si>
  <si>
    <t>3.1.02.04.027</t>
  </si>
  <si>
    <t>3.1.02.04.032</t>
  </si>
  <si>
    <t>3.1.02.04.034</t>
  </si>
  <si>
    <t>3.1.02.04.037</t>
  </si>
  <si>
    <t>3.1.03.03.053</t>
  </si>
  <si>
    <t xml:space="preserve">1074   </t>
  </si>
  <si>
    <t>Caixa E.F.c/346-1 POUPANÇ</t>
  </si>
  <si>
    <t xml:space="preserve">1113   </t>
  </si>
  <si>
    <t>Contamax Santander c/388-</t>
  </si>
  <si>
    <t xml:space="preserve">341    </t>
  </si>
  <si>
    <t xml:space="preserve">CAIXA-FIC M.R.F.C.PRIV   </t>
  </si>
  <si>
    <t xml:space="preserve">338    </t>
  </si>
  <si>
    <t xml:space="preserve">IRPJ - Estimativa - 2017 </t>
  </si>
  <si>
    <t xml:space="preserve">339    </t>
  </si>
  <si>
    <t xml:space="preserve">CSLL - Estimativa - 2017 </t>
  </si>
  <si>
    <t xml:space="preserve">1148   </t>
  </si>
  <si>
    <t xml:space="preserve">Rota do Atlantico        </t>
  </si>
  <si>
    <t xml:space="preserve">336    </t>
  </si>
  <si>
    <t>(-) Contrato/2013 Norcons</t>
  </si>
  <si>
    <t xml:space="preserve">337    </t>
  </si>
  <si>
    <t>(-) Contrato 030/2015 Con</t>
  </si>
  <si>
    <t xml:space="preserve">335    </t>
  </si>
  <si>
    <t>(-) Contrato 065/2014 Lin</t>
  </si>
  <si>
    <t xml:space="preserve">340    </t>
  </si>
  <si>
    <t>PROJETO HABITACIONAIL -TR</t>
  </si>
  <si>
    <t xml:space="preserve">I.N.S.S.                 </t>
  </si>
  <si>
    <t xml:space="preserve">F.G.T.S                  </t>
  </si>
  <si>
    <t xml:space="preserve">1146   </t>
  </si>
  <si>
    <t>Ind. a Pagar -Suape Grane</t>
  </si>
  <si>
    <t xml:space="preserve">1147   </t>
  </si>
  <si>
    <t>Utilização de área p/Inst</t>
  </si>
  <si>
    <t xml:space="preserve">342    </t>
  </si>
  <si>
    <t>CUSTOS DIRETOS SERVIÇOS P</t>
  </si>
  <si>
    <t xml:space="preserve">343    </t>
  </si>
  <si>
    <t>CUSTOS DIRETOS COM PESSOA</t>
  </si>
  <si>
    <t xml:space="preserve">344    </t>
  </si>
  <si>
    <t xml:space="preserve">Salário e Ordenados      </t>
  </si>
  <si>
    <t xml:space="preserve">345    </t>
  </si>
  <si>
    <t xml:space="preserve">ABONO                    </t>
  </si>
  <si>
    <t xml:space="preserve">346    </t>
  </si>
  <si>
    <t xml:space="preserve">Férias                   </t>
  </si>
  <si>
    <t xml:space="preserve">347    </t>
  </si>
  <si>
    <t xml:space="preserve">13º Salários             </t>
  </si>
  <si>
    <t xml:space="preserve">348    </t>
  </si>
  <si>
    <t xml:space="preserve">Gratificações            </t>
  </si>
  <si>
    <t xml:space="preserve">350    </t>
  </si>
  <si>
    <t xml:space="preserve">I.N.SS                   </t>
  </si>
  <si>
    <t xml:space="preserve">351    </t>
  </si>
  <si>
    <t xml:space="preserve">352    </t>
  </si>
  <si>
    <t xml:space="preserve">Material Escolar         </t>
  </si>
  <si>
    <t xml:space="preserve">358    </t>
  </si>
  <si>
    <t xml:space="preserve">Ajuda de Custo           </t>
  </si>
  <si>
    <t xml:space="preserve">359    </t>
  </si>
  <si>
    <t xml:space="preserve">Hora Extra 100%          </t>
  </si>
  <si>
    <t xml:space="preserve">360    </t>
  </si>
  <si>
    <t xml:space="preserve">Adicional Noturno        </t>
  </si>
  <si>
    <t xml:space="preserve">362    </t>
  </si>
  <si>
    <t xml:space="preserve">ADC. Periculosidade      </t>
  </si>
  <si>
    <t xml:space="preserve">363    </t>
  </si>
  <si>
    <t>ATGF (Ad. Tempo grat.Func</t>
  </si>
  <si>
    <t xml:space="preserve">364    </t>
  </si>
  <si>
    <t xml:space="preserve">Hora Extra Incorporado   </t>
  </si>
  <si>
    <t xml:space="preserve">365    </t>
  </si>
  <si>
    <t>Venct. Cargo Comissionado</t>
  </si>
  <si>
    <t xml:space="preserve">366    </t>
  </si>
  <si>
    <t xml:space="preserve">ADC. Periclosidade Cargo </t>
  </si>
  <si>
    <t xml:space="preserve">367    </t>
  </si>
  <si>
    <t>Horas Extra Incorporada J</t>
  </si>
  <si>
    <t xml:space="preserve">368    </t>
  </si>
  <si>
    <t xml:space="preserve">Auxilio Creche           </t>
  </si>
  <si>
    <t xml:space="preserve">369    </t>
  </si>
  <si>
    <t>Adicional Inc. A.Qualific</t>
  </si>
  <si>
    <t xml:space="preserve">370    </t>
  </si>
  <si>
    <t xml:space="preserve">DSR - S/HORAS EXTRAS     </t>
  </si>
  <si>
    <t xml:space="preserve">1144   </t>
  </si>
  <si>
    <t xml:space="preserve">Gratificação Diretor     </t>
  </si>
  <si>
    <t xml:space="preserve">371    </t>
  </si>
  <si>
    <t>CUSTOS INDIRETOS C/PESSOA</t>
  </si>
  <si>
    <t xml:space="preserve">372    </t>
  </si>
  <si>
    <t xml:space="preserve">Salários e Ordenados     </t>
  </si>
  <si>
    <t xml:space="preserve">373    </t>
  </si>
  <si>
    <t xml:space="preserve">374    </t>
  </si>
  <si>
    <t xml:space="preserve">375    </t>
  </si>
  <si>
    <t xml:space="preserve">13º salarios             </t>
  </si>
  <si>
    <t xml:space="preserve">376    </t>
  </si>
  <si>
    <t xml:space="preserve">Gratificaçoes            </t>
  </si>
  <si>
    <t xml:space="preserve">377    </t>
  </si>
  <si>
    <t>Indenizações Trabalhistas</t>
  </si>
  <si>
    <t xml:space="preserve">378    </t>
  </si>
  <si>
    <t xml:space="preserve">379    </t>
  </si>
  <si>
    <t xml:space="preserve">381    </t>
  </si>
  <si>
    <t xml:space="preserve">Assistencia Médica       </t>
  </si>
  <si>
    <t xml:space="preserve">382    </t>
  </si>
  <si>
    <t xml:space="preserve">Vale Transporte          </t>
  </si>
  <si>
    <t xml:space="preserve">383    </t>
  </si>
  <si>
    <t>Programa de Alimentação a</t>
  </si>
  <si>
    <t xml:space="preserve">384    </t>
  </si>
  <si>
    <t xml:space="preserve">Recuperação de Despesas  </t>
  </si>
  <si>
    <t xml:space="preserve">386    </t>
  </si>
  <si>
    <t xml:space="preserve">387    </t>
  </si>
  <si>
    <t xml:space="preserve">388    </t>
  </si>
  <si>
    <t xml:space="preserve">AD.Noturno               </t>
  </si>
  <si>
    <t xml:space="preserve">389    </t>
  </si>
  <si>
    <t xml:space="preserve">ADC. Insalubridade       </t>
  </si>
  <si>
    <t xml:space="preserve">390    </t>
  </si>
  <si>
    <t xml:space="preserve">391    </t>
  </si>
  <si>
    <t xml:space="preserve">ADC.P/Tempo de Serviço   </t>
  </si>
  <si>
    <t xml:space="preserve">392    </t>
  </si>
  <si>
    <t>ATGF(Ad.tempo de Grat.Fun</t>
  </si>
  <si>
    <t xml:space="preserve">393    </t>
  </si>
  <si>
    <t xml:space="preserve">394    </t>
  </si>
  <si>
    <t xml:space="preserve">Venct.Cargo Comissionado </t>
  </si>
  <si>
    <t xml:space="preserve">395    </t>
  </si>
  <si>
    <t>adc.peric.cargo comission</t>
  </si>
  <si>
    <t xml:space="preserve">397    </t>
  </si>
  <si>
    <t xml:space="preserve">399    </t>
  </si>
  <si>
    <t xml:space="preserve">DSR.S/Horas Extras       </t>
  </si>
  <si>
    <t xml:space="preserve">1143   </t>
  </si>
  <si>
    <t xml:space="preserve">ADC. Risco de Vida       </t>
  </si>
  <si>
    <t xml:space="preserve">1145   </t>
  </si>
  <si>
    <t xml:space="preserve">400    </t>
  </si>
  <si>
    <t>CUSTOS DIRETOS - OPERACIO</t>
  </si>
  <si>
    <t xml:space="preserve">401    </t>
  </si>
  <si>
    <t xml:space="preserve">Aluguel de Veiculos      </t>
  </si>
  <si>
    <t xml:space="preserve">402    </t>
  </si>
  <si>
    <t xml:space="preserve">Energia Eletrica         </t>
  </si>
  <si>
    <t xml:space="preserve">406    </t>
  </si>
  <si>
    <t xml:space="preserve">Alugueis Diversos        </t>
  </si>
  <si>
    <t xml:space="preserve">413    </t>
  </si>
  <si>
    <t>Combustivel e lubricantes</t>
  </si>
  <si>
    <t xml:space="preserve">417    </t>
  </si>
  <si>
    <t>Serv.terceiros - Mão de o</t>
  </si>
  <si>
    <t xml:space="preserve">420    </t>
  </si>
  <si>
    <t xml:space="preserve">Serv. terceiros - Outros </t>
  </si>
  <si>
    <t xml:space="preserve">421    </t>
  </si>
  <si>
    <t xml:space="preserve">Depreciação              </t>
  </si>
  <si>
    <t xml:space="preserve">790    </t>
  </si>
  <si>
    <t>Depreciação -  Convercias</t>
  </si>
  <si>
    <t xml:space="preserve">801    </t>
  </si>
  <si>
    <t>CUSTOS INDIRETOS - OPERAC</t>
  </si>
  <si>
    <t xml:space="preserve">802    </t>
  </si>
  <si>
    <t xml:space="preserve">Aluguel de veiculos      </t>
  </si>
  <si>
    <t xml:space="preserve">803    </t>
  </si>
  <si>
    <t xml:space="preserve">Energia eletrica         </t>
  </si>
  <si>
    <t xml:space="preserve">838    </t>
  </si>
  <si>
    <t xml:space="preserve">Alugueis diversos        </t>
  </si>
  <si>
    <t xml:space="preserve">849    </t>
  </si>
  <si>
    <t xml:space="preserve">883    </t>
  </si>
  <si>
    <t xml:space="preserve">Serv.terceiros - Outros  </t>
  </si>
  <si>
    <t xml:space="preserve">884    </t>
  </si>
  <si>
    <t xml:space="preserve">Depreciações             </t>
  </si>
  <si>
    <t xml:space="preserve">1116   </t>
  </si>
  <si>
    <t xml:space="preserve">Cursos e treinamentos    </t>
  </si>
  <si>
    <t xml:space="preserve">1121   </t>
  </si>
  <si>
    <t>EPI - Equipamento de prot</t>
  </si>
  <si>
    <t xml:space="preserve">1123   </t>
  </si>
  <si>
    <t xml:space="preserve">Fardamentos              </t>
  </si>
  <si>
    <t xml:space="preserve">1126   </t>
  </si>
  <si>
    <t xml:space="preserve">Amortização              </t>
  </si>
  <si>
    <t xml:space="preserve">971    </t>
  </si>
  <si>
    <t xml:space="preserve">Feiras e Eventos         </t>
  </si>
  <si>
    <t>LUCRO BRUTO</t>
  </si>
  <si>
    <t>Provisão (reversão) de créditos fiscais</t>
  </si>
  <si>
    <t>Lucro líquido do exercício</t>
  </si>
  <si>
    <t>Outros resultados abrangentes</t>
  </si>
  <si>
    <t>CUSTOS DOS SERVIÇOS PRESTADOS</t>
  </si>
  <si>
    <t xml:space="preserve">Pessoal </t>
  </si>
  <si>
    <t xml:space="preserve">Serviços de terceiros </t>
  </si>
  <si>
    <t xml:space="preserve">Aluguéis </t>
  </si>
  <si>
    <t xml:space="preserve">Depreciações e amortizações </t>
  </si>
  <si>
    <t xml:space="preserve">Gerais e outros </t>
  </si>
  <si>
    <t>Depre_Terminais portuários</t>
  </si>
  <si>
    <t>1.1.01.03.063</t>
  </si>
  <si>
    <t xml:space="preserve">1149   </t>
  </si>
  <si>
    <t>Contamax Santander c/367-</t>
  </si>
  <si>
    <t>1.1.01.03.064</t>
  </si>
  <si>
    <t xml:space="preserve">1150   </t>
  </si>
  <si>
    <t>Contamax Santander c/374-</t>
  </si>
  <si>
    <t>3.1.02.02.025</t>
  </si>
  <si>
    <t xml:space="preserve">396    </t>
  </si>
  <si>
    <t>Hora Extra Incorporado Ju</t>
  </si>
  <si>
    <t>Cód. Red.</t>
  </si>
  <si>
    <t>Nat.</t>
  </si>
  <si>
    <t>Rateio</t>
  </si>
  <si>
    <t>Grau</t>
  </si>
  <si>
    <t>Classificação BP/DRE</t>
  </si>
  <si>
    <t>Mês</t>
  </si>
  <si>
    <t>3.1.02.03.045</t>
  </si>
  <si>
    <t xml:space="preserve">Taxa acordo coletivo     </t>
  </si>
  <si>
    <t>771</t>
  </si>
  <si>
    <t>1.1.01.02.047</t>
  </si>
  <si>
    <t xml:space="preserve">1155   </t>
  </si>
  <si>
    <t xml:space="preserve">Caixa conta OGU C/1001-7 </t>
  </si>
  <si>
    <t>1.1.02.05.072</t>
  </si>
  <si>
    <t xml:space="preserve">1153   </t>
  </si>
  <si>
    <t xml:space="preserve">IRPJ- Estimativa - 2018  </t>
  </si>
  <si>
    <t>1.1.02.05.073</t>
  </si>
  <si>
    <t xml:space="preserve">1154   </t>
  </si>
  <si>
    <t xml:space="preserve">CSLL- Estimativa - 2018  </t>
  </si>
  <si>
    <t>3.1.01.01.014</t>
  </si>
  <si>
    <t xml:space="preserve">1152   </t>
  </si>
  <si>
    <t>Acumulado</t>
  </si>
  <si>
    <t>3.2.02.01.006</t>
  </si>
  <si>
    <t xml:space="preserve">1156   </t>
  </si>
  <si>
    <t xml:space="preserve">Multa Diversas           </t>
  </si>
  <si>
    <t>Arredondamento</t>
  </si>
  <si>
    <t>Período atual</t>
  </si>
  <si>
    <t>Trimestre anterior</t>
  </si>
  <si>
    <t>Exercício anterior</t>
  </si>
  <si>
    <t>Diferenças</t>
  </si>
  <si>
    <t>Ativo x Passivo</t>
  </si>
  <si>
    <t>Atual</t>
  </si>
  <si>
    <t>Anterior</t>
  </si>
  <si>
    <t>Ex Anterior</t>
  </si>
  <si>
    <t>DMPL</t>
  </si>
  <si>
    <t>DFC</t>
  </si>
  <si>
    <t>INDICADORES DE DESEMPENHO</t>
  </si>
  <si>
    <t xml:space="preserve"> </t>
  </si>
  <si>
    <t>ÍNDICES</t>
  </si>
  <si>
    <t>LIQUIDEZ IMEDIATA</t>
  </si>
  <si>
    <t>Passivo circulante</t>
  </si>
  <si>
    <t>LIQUIDEZ CORRENTE</t>
  </si>
  <si>
    <t>Ativo circulante</t>
  </si>
  <si>
    <t>LIQUIDEZ SECA</t>
  </si>
  <si>
    <t>Ativo circulante - Estoques</t>
  </si>
  <si>
    <t>LIQUIDEZ GERAL</t>
  </si>
  <si>
    <t>Ativo circulante + Realizável a Longo Prazo</t>
  </si>
  <si>
    <t>Exigível total - Recursos da União</t>
  </si>
  <si>
    <t>SOLVÊNCIA GERAL</t>
  </si>
  <si>
    <t>Ativo total</t>
  </si>
  <si>
    <t>Exigível total</t>
  </si>
  <si>
    <t>ENDIVIDAMENTO GERAL</t>
  </si>
  <si>
    <t>Exigível total  -Recursos da União</t>
  </si>
  <si>
    <t>RENTABILIDADE DO PATRIMÔNIO LÍQUIDO</t>
  </si>
  <si>
    <t>Lucro (Prejuízo) líquido</t>
  </si>
  <si>
    <t>X 100</t>
  </si>
  <si>
    <t>Patrimônio líquido</t>
  </si>
  <si>
    <t>MARGEM OPERACIONAL DE LUCRO</t>
  </si>
  <si>
    <t>Lucro operacional</t>
  </si>
  <si>
    <t>Receita operacional líquida</t>
  </si>
  <si>
    <t>MARGEM LÍQUIDA DE LUCRO</t>
  </si>
  <si>
    <t>RENTABILIDADE DOS INVESTIMENTOS</t>
  </si>
  <si>
    <t>RELAÇÃO ENTRE AS FONTES DE RECURSOS</t>
  </si>
  <si>
    <t>ENDIVIDAMENTO DO ATIVO IMOBILIZADO E INTANGÍVEL</t>
  </si>
  <si>
    <t>Ativo imobilizado e intangível</t>
  </si>
  <si>
    <t>Em</t>
  </si>
  <si>
    <t>Milhares</t>
  </si>
  <si>
    <t>Reais</t>
  </si>
  <si>
    <t>[Saldo Final]</t>
  </si>
  <si>
    <t>[Saldo Final em Mil]</t>
  </si>
  <si>
    <t>Saldo Selecionado</t>
  </si>
  <si>
    <t>Divisor selecionado</t>
  </si>
  <si>
    <t>Texto selecionado</t>
  </si>
  <si>
    <t>Decimais</t>
  </si>
  <si>
    <t>(em reais)</t>
  </si>
  <si>
    <t>Contas 2018</t>
  </si>
  <si>
    <t>Contas 2017</t>
  </si>
  <si>
    <t>Receita da venda de bens</t>
  </si>
  <si>
    <t>Ganho de capital na alienação de bens</t>
  </si>
  <si>
    <t>Ajuste:</t>
  </si>
  <si>
    <t>Lucros
Acumulados</t>
  </si>
  <si>
    <t>Lucros acumulados</t>
  </si>
  <si>
    <t>Despesa</t>
  </si>
  <si>
    <t>CSLL S/AAP</t>
  </si>
  <si>
    <t>CSLL S/Contingências</t>
  </si>
  <si>
    <t>CSLL a Pagar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</si>
  <si>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</si>
  <si>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</si>
  <si>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</si>
  <si>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</si>
  <si>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</si>
  <si>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</si>
  <si>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</si>
  <si>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</si>
  <si>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</si>
  <si>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</si>
  <si>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</si>
  <si>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</si>
  <si>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IRPJ S/AAP</t>
  </si>
  <si>
    <t>IRPJ S/Contingências</t>
  </si>
  <si>
    <t>IRPJ a Pagar</t>
  </si>
  <si>
    <t>Acumulado até mês</t>
  </si>
  <si>
    <t>Reservas de lucros</t>
  </si>
  <si>
    <t>Reservas de Lucros</t>
  </si>
  <si>
    <t>- Lucros retidos</t>
  </si>
  <si>
    <t>CSLL a recuperar</t>
  </si>
  <si>
    <t>IRPJ a recuperar</t>
  </si>
  <si>
    <t>Convênio - Seinfra</t>
  </si>
  <si>
    <t>CAIXA LÍQUIDO UTILIZADO NAS ATIVIDADES DE FINANCIAMENTO</t>
  </si>
  <si>
    <t>Tarifas portuárias</t>
  </si>
  <si>
    <t>Arrendamentos e aluguéis</t>
  </si>
  <si>
    <t>Arrendamentos e aluguéis - dentro da área do porto</t>
  </si>
  <si>
    <t>Arrendamentos e aluguéis - fora da área do porto</t>
  </si>
  <si>
    <t>Aquisições de investimentos</t>
  </si>
  <si>
    <t>Investimentos - Custo</t>
  </si>
  <si>
    <t>Investimentos - Depreciação</t>
  </si>
  <si>
    <t>Tributos a recuperar de longo prazo</t>
  </si>
  <si>
    <t>Obrigações tributárias de longo prazo</t>
  </si>
  <si>
    <t>CAIXA E EQUIVALENTES DE CAIXA NO INÍCIO DO EXERCÍCIO</t>
  </si>
  <si>
    <t>CAIXA E EQUIVALENTES DE CAIXA NO FIM DO EXERCÍCIO</t>
  </si>
  <si>
    <t>Outros ativos</t>
  </si>
  <si>
    <t>ISS</t>
  </si>
  <si>
    <t>Resultado do período</t>
  </si>
  <si>
    <t>RESULTADO ABRANGENTE DO PERÍODO</t>
  </si>
  <si>
    <t>EBITDA</t>
  </si>
  <si>
    <t>Horizontal</t>
  </si>
  <si>
    <t>Vertical</t>
  </si>
  <si>
    <t>Créditos recuperáveis de Pis e Cofins</t>
  </si>
  <si>
    <t>Índice</t>
  </si>
  <si>
    <t>No mês</t>
  </si>
  <si>
    <t>No ano</t>
  </si>
  <si>
    <t>12 meses</t>
  </si>
  <si>
    <t>Início</t>
  </si>
  <si>
    <t>Fim</t>
  </si>
  <si>
    <t>IPCA Acumulado</t>
  </si>
  <si>
    <t>Lucro líquido do período</t>
  </si>
  <si>
    <t xml:space="preserve">Fornecedores </t>
  </si>
  <si>
    <t>Baixa de bens imobilizado</t>
  </si>
  <si>
    <t>AnáJise</t>
  </si>
  <si>
    <t>Alálise</t>
  </si>
  <si>
    <t>Horizoltal</t>
  </si>
  <si>
    <t>Contas vinculadas</t>
  </si>
  <si>
    <t>Ativo</t>
  </si>
  <si>
    <t>Caixa e equivalentes</t>
  </si>
  <si>
    <t>Conta vinculada</t>
  </si>
  <si>
    <t>Não circulante</t>
  </si>
  <si>
    <t>2022</t>
  </si>
  <si>
    <t>∆</t>
  </si>
  <si>
    <t>Passivo</t>
  </si>
  <si>
    <t>Fornecedores e cauções</t>
  </si>
  <si>
    <t>Recursos Petrobrás</t>
  </si>
  <si>
    <t>Tributos diferidos sobre avaliação patrimonial</t>
  </si>
  <si>
    <t>Obrigações tributárias  - IRPJ</t>
  </si>
  <si>
    <t>Contingências</t>
  </si>
  <si>
    <t>Reservas de lucros e de capital</t>
  </si>
  <si>
    <t>Receita líquida</t>
  </si>
  <si>
    <t>Custos dos serviços</t>
  </si>
  <si>
    <t>Lucro bruto</t>
  </si>
  <si>
    <t>Despesas administrativas</t>
  </si>
  <si>
    <t>Ebitda</t>
  </si>
  <si>
    <t>Resultado financeiro líquido</t>
  </si>
  <si>
    <t>Lucro antes dos tributos</t>
  </si>
  <si>
    <t>IRPJ e CSLL</t>
  </si>
  <si>
    <t>Outras receitas operacionais</t>
  </si>
  <si>
    <t>Arrendamentos - dentro da área do porto</t>
  </si>
  <si>
    <t>Arrendamentos - fora da área do porto</t>
  </si>
  <si>
    <t>Deduções da receita</t>
  </si>
  <si>
    <t>Cancelamentos</t>
  </si>
  <si>
    <t>Receita bruta</t>
  </si>
  <si>
    <t>Impairment contas a receber</t>
  </si>
  <si>
    <t>Impairment de outros ativos</t>
  </si>
  <si>
    <t>CORREIA DE CARVALHO &amp; RIBEIRO ADVOGADOS</t>
  </si>
  <si>
    <t>B1 VIGILANCIA - EIRELI</t>
  </si>
  <si>
    <t>EMPERTEC</t>
  </si>
  <si>
    <t>UNIBASE ENGENHARIA LTDA</t>
  </si>
  <si>
    <t>LISERVE VIGILÂNCIA E TRANSPORTE DE VALORES</t>
  </si>
  <si>
    <t>BRASBUNKER PARTICIPAÇÕES S.A</t>
  </si>
  <si>
    <t>AVANTIA TECNOLOGIA E ENGENHARIA S/A</t>
  </si>
  <si>
    <t>TKS SEGURANÇA PRIVADA LTDA</t>
  </si>
  <si>
    <t>CELPE</t>
  </si>
  <si>
    <t>TPF ENGENHARIA LTDA</t>
  </si>
  <si>
    <t>PINHEIRO MOURA SOCIEDADE INDIVIDUAL DE ADVOCACIA</t>
  </si>
  <si>
    <t>DEMAIS</t>
  </si>
  <si>
    <t>ASA BRANCA</t>
  </si>
  <si>
    <t>ALPI NEGOCIAL LTDA</t>
  </si>
  <si>
    <t>EMBRALOC LOCADORA E COMERCIO DE MAQUINAS E EQUIPAMENTOS LTDA</t>
  </si>
  <si>
    <t>S &amp; C BANHEIROS QUÍMICOS E LIMPEZA EM GERAL LTDA – ME</t>
  </si>
  <si>
    <t>CAPIBARIBE VIAGENS TURISMO E LOCADORA LTDA</t>
  </si>
  <si>
    <t>PARVI LOCADORA LTDA</t>
  </si>
  <si>
    <t>Aluguéis de veículos</t>
  </si>
  <si>
    <t>Aluguéis de equipamentos</t>
  </si>
  <si>
    <t>Aluguéis diversos</t>
  </si>
  <si>
    <t>Rendimento de aplicações</t>
  </si>
  <si>
    <t>Descontos concedidos - TAT Petrobrás</t>
  </si>
  <si>
    <t>DO EXERCÍCIO FINDO EM 31 DE DEZEMBRO DE 2022</t>
  </si>
  <si>
    <t>n/a</t>
  </si>
  <si>
    <t>LUCRO LÍQUIDO DO EXERCÍCIO</t>
  </si>
  <si>
    <t>Saldos em 31 de dezembro de 2019</t>
  </si>
  <si>
    <t>Saldos em 31 de dezembro de 2020</t>
  </si>
  <si>
    <t>Saldos em 31 de dezembro de 2021</t>
  </si>
  <si>
    <t>Saldos em 31 de dezembro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</si>
</sst>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&quot;R$&quot;\ * #,##0_-;\-&quot;R$&quot;\ * #,##0_-;_-&quot;R$&quot;\ * &quot;-&quot;??_-;_-@_-"/>
    <numFmt numFmtId="167" formatCode="_(* #,##0.0000_);_(* \(#,##0.0000\);_(* &quot;-&quot;??_);_(@_)"/>
    <numFmt numFmtId="168" formatCode="0.00%;\-0.00%;\-"/>
    <numFmt numFmtId="169" formatCode="yyyy"/>
    <numFmt numFmtId="170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eorgia"/>
      <family val="1"/>
    </font>
    <font>
      <sz val="9"/>
      <color theme="1"/>
      <name val="Calibri"/>
      <family val="2"/>
      <scheme val="minor"/>
    </font>
    <font>
      <sz val="9"/>
      <color theme="1"/>
      <name val="Cambria"/>
      <family val="1"/>
      <scheme val="major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8"/>
      <name val="Times New Roman"/>
      <family val="1"/>
    </font>
    <font>
      <b/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name val="Cambria"/>
      <family val="2"/>
      <scheme val="major"/>
    </font>
    <font>
      <sz val="11"/>
      <name val="Cambria"/>
      <family val="2"/>
      <scheme val="major"/>
    </font>
    <font>
      <sz val="10"/>
      <name val="Cambria"/>
      <family val="2"/>
      <scheme val="major"/>
    </font>
    <font>
      <sz val="11"/>
      <color theme="0" tint="-0.249977111117893"/>
      <name val="Calibri"/>
      <family val="2"/>
      <scheme val="minor"/>
    </font>
    <font>
      <sz val="11"/>
      <color theme="0" tint="-0.249977111117893"/>
      <name val="Cambria"/>
      <family val="1"/>
      <scheme val="major"/>
    </font>
    <font>
      <b/>
      <sz val="10"/>
      <color theme="0" tint="-0.249977111117893"/>
      <name val="Cambria"/>
      <family val="1"/>
      <scheme val="major"/>
    </font>
    <font>
      <sz val="10"/>
      <color theme="0" tint="-0.249977111117893"/>
      <name val="Cambria"/>
      <family val="1"/>
      <scheme val="major"/>
    </font>
    <font>
      <sz val="10"/>
      <color theme="0" tint="-0.249977111117893"/>
      <name val="Calibri"/>
      <family val="2"/>
      <scheme val="minor"/>
    </font>
    <font>
      <b/>
      <sz val="11"/>
      <color theme="0" tint="-0.249977111117893"/>
      <name val="Cambria"/>
      <family val="1"/>
      <scheme val="major"/>
    </font>
    <font>
      <sz val="9"/>
      <color theme="0" tint="-0.249977111117893"/>
      <name val="Calibri"/>
      <family val="2"/>
      <scheme val="minor"/>
    </font>
    <font>
      <b/>
      <sz val="9"/>
      <color theme="1"/>
      <name val="Cambria"/>
      <family val="1"/>
      <scheme val="major"/>
    </font>
    <font>
      <sz val="8"/>
      <color theme="1"/>
      <name val="Calibri"/>
      <family val="2"/>
      <scheme val="minor"/>
    </font>
    <font>
      <sz val="8"/>
      <color theme="1"/>
      <name val="Cambria"/>
      <family val="1"/>
      <scheme val="major"/>
    </font>
    <font>
      <b/>
      <sz val="8"/>
      <color theme="1"/>
      <name val="Cambria"/>
      <family val="1"/>
      <scheme val="major"/>
    </font>
    <font>
      <b/>
      <sz val="8"/>
      <color theme="1"/>
      <name val="Calibri"/>
      <family val="2"/>
      <scheme val="minor"/>
    </font>
    <font>
      <sz val="8"/>
      <color theme="0" tint="-0.249977111117893"/>
      <name val="Cambria"/>
      <family val="1"/>
      <scheme val="major"/>
    </font>
    <font>
      <b/>
      <sz val="8"/>
      <color theme="0" tint="-0.249977111117893"/>
      <name val="Cambria"/>
      <family val="1"/>
      <scheme val="major"/>
    </font>
    <font>
      <sz val="8"/>
      <color theme="0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9"/>
      <color rgb="FFFF0000"/>
      <name val="Cambria"/>
      <family val="1"/>
      <scheme val="major"/>
    </font>
    <font>
      <sz val="8"/>
      <color rgb="FFFF0000"/>
      <name val="Cambria"/>
      <family val="1"/>
      <scheme val="major"/>
    </font>
    <font>
      <sz val="11"/>
      <color theme="1"/>
      <name val="Rubik"/>
    </font>
    <font>
      <b/>
      <sz val="11"/>
      <color theme="1"/>
      <name val="Rubik"/>
    </font>
    <font>
      <sz val="10"/>
      <color theme="1"/>
      <name val="Rubik"/>
    </font>
    <font>
      <b/>
      <sz val="10"/>
      <color theme="1"/>
      <name val="Rubik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2">
    <xf numFmtId="0" fontId="0" fillId="0" borderId="0" xfId="0"/>
    <xf numFmtId="164" fontId="0" fillId="0" borderId="0" xfId="1" applyFont="1"/>
    <xf numFmtId="165" fontId="0" fillId="0" borderId="0" xfId="1" applyNumberFormat="1" applyFont="1"/>
    <xf numFmtId="164" fontId="3" fillId="0" borderId="0" xfId="1" applyFont="1"/>
    <xf numFmtId="0" fontId="4" fillId="0" borderId="0" xfId="0" applyFont="1"/>
    <xf numFmtId="0" fontId="6" fillId="2" borderId="4" xfId="2" applyFont="1" applyFill="1" applyBorder="1" applyAlignment="1">
      <alignment horizontal="center"/>
    </xf>
    <xf numFmtId="0" fontId="3" fillId="0" borderId="0" xfId="0" applyFont="1"/>
    <xf numFmtId="165" fontId="0" fillId="0" borderId="0" xfId="0" applyNumberFormat="1"/>
    <xf numFmtId="0" fontId="9" fillId="0" borderId="0" xfId="0" applyFont="1"/>
    <xf numFmtId="0" fontId="10" fillId="0" borderId="0" xfId="0" applyFont="1"/>
    <xf numFmtId="165" fontId="11" fillId="0" borderId="0" xfId="1" applyNumberFormat="1" applyFont="1"/>
    <xf numFmtId="164" fontId="11" fillId="0" borderId="0" xfId="1" applyFont="1"/>
    <xf numFmtId="0" fontId="11" fillId="0" borderId="0" xfId="0" applyFont="1"/>
    <xf numFmtId="0" fontId="9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9" fillId="0" borderId="0" xfId="0" applyFont="1" applyAlignment="1">
      <alignment horizontal="left" indent="2"/>
    </xf>
    <xf numFmtId="165" fontId="9" fillId="0" borderId="0" xfId="1" applyNumberFormat="1" applyFont="1"/>
    <xf numFmtId="0" fontId="11" fillId="0" borderId="0" xfId="0" applyFont="1" applyAlignment="1">
      <alignment horizontal="left" indent="3"/>
    </xf>
    <xf numFmtId="165" fontId="11" fillId="0" borderId="1" xfId="1" applyNumberFormat="1" applyFont="1" applyBorder="1"/>
    <xf numFmtId="0" fontId="12" fillId="0" borderId="0" xfId="0" applyFont="1"/>
    <xf numFmtId="165" fontId="9" fillId="0" borderId="2" xfId="1" applyNumberFormat="1" applyFont="1" applyBorder="1"/>
    <xf numFmtId="165" fontId="10" fillId="0" borderId="0" xfId="0" applyNumberFormat="1" applyFont="1"/>
    <xf numFmtId="165" fontId="10" fillId="0" borderId="0" xfId="1" applyNumberFormat="1" applyFont="1"/>
    <xf numFmtId="164" fontId="10" fillId="0" borderId="0" xfId="1" applyFont="1"/>
    <xf numFmtId="0" fontId="11" fillId="0" borderId="0" xfId="0" applyFont="1" applyAlignment="1">
      <alignment horizontal="left" indent="1"/>
    </xf>
    <xf numFmtId="165" fontId="11" fillId="0" borderId="3" xfId="1" applyNumberFormat="1" applyFont="1" applyBorder="1"/>
    <xf numFmtId="0" fontId="9" fillId="0" borderId="0" xfId="0" applyFont="1" applyAlignment="1">
      <alignment horizontal="left"/>
    </xf>
    <xf numFmtId="165" fontId="4" fillId="0" borderId="0" xfId="0" applyNumberFormat="1" applyFont="1"/>
    <xf numFmtId="0" fontId="2" fillId="0" borderId="0" xfId="0" applyFont="1" applyAlignment="1">
      <alignment horizontal="center"/>
    </xf>
    <xf numFmtId="165" fontId="11" fillId="0" borderId="3" xfId="1" applyNumberFormat="1" applyFont="1" applyBorder="1" applyAlignment="1">
      <alignment horizontal="center" vertical="center" wrapText="1"/>
    </xf>
    <xf numFmtId="164" fontId="11" fillId="0" borderId="3" xfId="1" applyFont="1" applyBorder="1" applyAlignment="1">
      <alignment horizontal="center" wrapText="1"/>
    </xf>
    <xf numFmtId="164" fontId="9" fillId="0" borderId="3" xfId="1" applyFont="1" applyBorder="1" applyAlignment="1">
      <alignment horizontal="center" vertical="center"/>
    </xf>
    <xf numFmtId="0" fontId="11" fillId="0" borderId="0" xfId="0" quotePrefix="1" applyFont="1" applyAlignment="1">
      <alignment horizontal="left" indent="1"/>
    </xf>
    <xf numFmtId="165" fontId="11" fillId="0" borderId="0" xfId="0" applyNumberFormat="1" applyFont="1"/>
    <xf numFmtId="0" fontId="11" fillId="0" borderId="0" xfId="0" applyFont="1" applyAlignment="1">
      <alignment horizontal="left"/>
    </xf>
    <xf numFmtId="164" fontId="9" fillId="0" borderId="0" xfId="1" applyFont="1"/>
    <xf numFmtId="0" fontId="0" fillId="3" borderId="0" xfId="0" applyFill="1"/>
    <xf numFmtId="0" fontId="0" fillId="0" borderId="0" xfId="0" applyAlignment="1">
      <alignment horizontal="left"/>
    </xf>
    <xf numFmtId="4" fontId="11" fillId="0" borderId="0" xfId="0" applyNumberFormat="1" applyFont="1"/>
    <xf numFmtId="43" fontId="10" fillId="0" borderId="0" xfId="0" applyNumberFormat="1" applyFont="1"/>
    <xf numFmtId="0" fontId="9" fillId="0" borderId="3" xfId="0" quotePrefix="1" applyFont="1" applyBorder="1" applyAlignment="1">
      <alignment horizontal="center"/>
    </xf>
    <xf numFmtId="165" fontId="14" fillId="0" borderId="0" xfId="1" applyNumberFormat="1" applyFont="1"/>
    <xf numFmtId="0" fontId="14" fillId="0" borderId="0" xfId="0" applyFont="1"/>
    <xf numFmtId="164" fontId="14" fillId="0" borderId="0" xfId="1" applyFont="1"/>
    <xf numFmtId="9" fontId="11" fillId="0" borderId="0" xfId="8" applyFont="1"/>
    <xf numFmtId="43" fontId="0" fillId="0" borderId="0" xfId="0" applyNumberFormat="1"/>
    <xf numFmtId="0" fontId="0" fillId="0" borderId="8" xfId="0" applyBorder="1"/>
    <xf numFmtId="0" fontId="4" fillId="0" borderId="7" xfId="0" applyFont="1" applyBorder="1"/>
    <xf numFmtId="0" fontId="4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6" xfId="0" applyBorder="1"/>
    <xf numFmtId="0" fontId="0" fillId="0" borderId="13" xfId="0" applyBorder="1"/>
    <xf numFmtId="0" fontId="0" fillId="0" borderId="7" xfId="0" applyBorder="1"/>
    <xf numFmtId="0" fontId="0" fillId="0" borderId="9" xfId="0" applyBorder="1"/>
    <xf numFmtId="0" fontId="4" fillId="0" borderId="13" xfId="0" applyFont="1" applyBorder="1"/>
    <xf numFmtId="165" fontId="4" fillId="0" borderId="0" xfId="1" applyNumberFormat="1" applyFont="1" applyAlignment="1">
      <alignment horizontal="center"/>
    </xf>
    <xf numFmtId="0" fontId="9" fillId="0" borderId="0" xfId="0" quotePrefix="1" applyFont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14" fontId="9" fillId="0" borderId="3" xfId="0" applyNumberFormat="1" applyFont="1" applyBorder="1" applyAlignment="1">
      <alignment horizontal="center"/>
    </xf>
    <xf numFmtId="0" fontId="0" fillId="0" borderId="0" xfId="0" quotePrefix="1"/>
    <xf numFmtId="4" fontId="11" fillId="3" borderId="0" xfId="0" applyNumberFormat="1" applyFont="1" applyFill="1"/>
    <xf numFmtId="14" fontId="0" fillId="0" borderId="0" xfId="0" applyNumberFormat="1"/>
    <xf numFmtId="0" fontId="0" fillId="0" borderId="14" xfId="0" applyBorder="1"/>
    <xf numFmtId="14" fontId="0" fillId="0" borderId="14" xfId="0" applyNumberFormat="1" applyBorder="1"/>
    <xf numFmtId="0" fontId="0" fillId="2" borderId="14" xfId="0" applyFill="1" applyBorder="1"/>
    <xf numFmtId="164" fontId="0" fillId="0" borderId="14" xfId="1" applyFont="1" applyBorder="1"/>
    <xf numFmtId="14" fontId="0" fillId="0" borderId="14" xfId="0" applyNumberFormat="1" applyBorder="1" applyAlignment="1">
      <alignment horizontal="center"/>
    </xf>
    <xf numFmtId="14" fontId="0" fillId="4" borderId="14" xfId="0" applyNumberFormat="1" applyFill="1" applyBorder="1" applyAlignment="1">
      <alignment horizontal="center"/>
    </xf>
    <xf numFmtId="0" fontId="11" fillId="3" borderId="15" xfId="0" applyFont="1" applyFill="1" applyBorder="1"/>
    <xf numFmtId="165" fontId="0" fillId="3" borderId="9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15" xfId="0" applyBorder="1"/>
    <xf numFmtId="0" fontId="18" fillId="0" borderId="0" xfId="0" applyFont="1"/>
    <xf numFmtId="166" fontId="0" fillId="0" borderId="0" xfId="0" applyNumberFormat="1"/>
    <xf numFmtId="0" fontId="18" fillId="0" borderId="10" xfId="0" applyFont="1" applyBorder="1"/>
    <xf numFmtId="4" fontId="18" fillId="0" borderId="0" xfId="10" applyNumberFormat="1" applyFont="1" applyAlignment="1">
      <alignment horizontal="center"/>
    </xf>
    <xf numFmtId="0" fontId="18" fillId="0" borderId="11" xfId="0" applyFont="1" applyBorder="1"/>
    <xf numFmtId="0" fontId="18" fillId="0" borderId="10" xfId="0" applyFont="1" applyBorder="1" applyAlignment="1">
      <alignment horizontal="left" vertical="center"/>
    </xf>
    <xf numFmtId="14" fontId="17" fillId="0" borderId="3" xfId="10" applyNumberFormat="1" applyFont="1" applyBorder="1" applyAlignment="1" applyProtection="1">
      <alignment horizontal="center" vertical="center"/>
      <protection hidden="1"/>
    </xf>
    <xf numFmtId="0" fontId="18" fillId="0" borderId="11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1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7" fillId="0" borderId="5" xfId="0" applyFont="1" applyBorder="1" applyAlignment="1">
      <alignment horizontal="left" indent="1"/>
    </xf>
    <xf numFmtId="0" fontId="18" fillId="0" borderId="5" xfId="0" applyFont="1" applyBorder="1"/>
    <xf numFmtId="4" fontId="18" fillId="0" borderId="5" xfId="10" applyNumberFormat="1" applyFont="1" applyBorder="1" applyAlignment="1">
      <alignment horizontal="center"/>
    </xf>
    <xf numFmtId="0" fontId="19" fillId="0" borderId="0" xfId="0" applyFont="1"/>
    <xf numFmtId="166" fontId="0" fillId="0" borderId="3" xfId="9" applyNumberFormat="1" applyFont="1" applyBorder="1"/>
    <xf numFmtId="0" fontId="18" fillId="0" borderId="18" xfId="0" applyFont="1" applyBorder="1"/>
    <xf numFmtId="0" fontId="19" fillId="0" borderId="18" xfId="0" applyFont="1" applyBorder="1"/>
    <xf numFmtId="166" fontId="0" fillId="0" borderId="0" xfId="9" applyNumberFormat="1" applyFont="1"/>
    <xf numFmtId="0" fontId="17" fillId="0" borderId="0" xfId="0" applyFont="1" applyAlignment="1" applyProtection="1">
      <alignment horizontal="left" indent="1"/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2" fontId="19" fillId="0" borderId="0" xfId="0" applyNumberFormat="1" applyFont="1" applyProtection="1">
      <protection hidden="1"/>
    </xf>
    <xf numFmtId="0" fontId="18" fillId="0" borderId="18" xfId="0" applyFont="1" applyBorder="1" applyProtection="1">
      <protection hidden="1"/>
    </xf>
    <xf numFmtId="0" fontId="19" fillId="0" borderId="18" xfId="0" applyFont="1" applyBorder="1" applyProtection="1">
      <protection hidden="1"/>
    </xf>
    <xf numFmtId="0" fontId="17" fillId="0" borderId="20" xfId="0" applyFont="1" applyBorder="1" applyAlignment="1" applyProtection="1">
      <alignment horizontal="left" indent="1"/>
      <protection hidden="1"/>
    </xf>
    <xf numFmtId="0" fontId="18" fillId="0" borderId="20" xfId="0" applyFont="1" applyBorder="1" applyProtection="1">
      <protection hidden="1"/>
    </xf>
    <xf numFmtId="0" fontId="19" fillId="0" borderId="20" xfId="0" applyFont="1" applyBorder="1" applyProtection="1">
      <protection hidden="1"/>
    </xf>
    <xf numFmtId="2" fontId="19" fillId="0" borderId="20" xfId="0" applyNumberFormat="1" applyFont="1" applyBorder="1" applyProtection="1">
      <protection hidden="1"/>
    </xf>
    <xf numFmtId="4" fontId="18" fillId="0" borderId="11" xfId="0" applyNumberFormat="1" applyFont="1" applyBorder="1"/>
    <xf numFmtId="4" fontId="18" fillId="0" borderId="0" xfId="0" applyNumberFormat="1" applyFont="1"/>
    <xf numFmtId="167" fontId="18" fillId="0" borderId="11" xfId="10" applyNumberFormat="1" applyFont="1" applyBorder="1"/>
    <xf numFmtId="167" fontId="18" fillId="0" borderId="0" xfId="10" applyNumberFormat="1" applyFont="1"/>
    <xf numFmtId="0" fontId="18" fillId="0" borderId="12" xfId="0" applyFont="1" applyBorder="1"/>
    <xf numFmtId="0" fontId="18" fillId="0" borderId="6" xfId="0" applyFont="1" applyBorder="1" applyProtection="1">
      <protection hidden="1"/>
    </xf>
    <xf numFmtId="0" fontId="18" fillId="0" borderId="13" xfId="0" applyFont="1" applyBorder="1"/>
    <xf numFmtId="0" fontId="19" fillId="0" borderId="0" xfId="0" applyFont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0" xfId="0" applyFont="1" applyAlignment="1" applyProtection="1">
      <alignment horizontal="center"/>
      <protection hidden="1"/>
    </xf>
    <xf numFmtId="0" fontId="19" fillId="0" borderId="18" xfId="0" applyFont="1" applyBorder="1" applyAlignment="1" applyProtection="1">
      <alignment horizontal="center"/>
      <protection hidden="1"/>
    </xf>
    <xf numFmtId="0" fontId="19" fillId="0" borderId="6" xfId="0" applyFont="1" applyBorder="1" applyAlignment="1" applyProtection="1">
      <alignment horizontal="center"/>
      <protection hidden="1"/>
    </xf>
    <xf numFmtId="164" fontId="0" fillId="0" borderId="0" xfId="0" applyNumberFormat="1"/>
    <xf numFmtId="0" fontId="0" fillId="4" borderId="22" xfId="0" applyFill="1" applyBorder="1"/>
    <xf numFmtId="164" fontId="0" fillId="4" borderId="22" xfId="1" applyFont="1" applyFill="1" applyBorder="1"/>
    <xf numFmtId="0" fontId="0" fillId="0" borderId="22" xfId="0" applyBorder="1"/>
    <xf numFmtId="0" fontId="0" fillId="0" borderId="23" xfId="0" applyBorder="1"/>
    <xf numFmtId="0" fontId="11" fillId="0" borderId="23" xfId="0" applyFont="1" applyBorder="1"/>
    <xf numFmtId="164" fontId="0" fillId="0" borderId="23" xfId="1" applyFont="1" applyBorder="1"/>
    <xf numFmtId="0" fontId="11" fillId="0" borderId="24" xfId="0" applyFont="1" applyBorder="1"/>
    <xf numFmtId="0" fontId="11" fillId="0" borderId="25" xfId="0" applyFont="1" applyBorder="1"/>
    <xf numFmtId="164" fontId="9" fillId="0" borderId="0" xfId="0" applyNumberFormat="1" applyFont="1"/>
    <xf numFmtId="164" fontId="4" fillId="0" borderId="0" xfId="1" applyFont="1" applyAlignment="1">
      <alignment horizontal="center"/>
    </xf>
    <xf numFmtId="165" fontId="9" fillId="0" borderId="0" xfId="0" applyNumberFormat="1" applyFont="1"/>
    <xf numFmtId="164" fontId="11" fillId="0" borderId="3" xfId="1" applyFont="1" applyBorder="1"/>
    <xf numFmtId="164" fontId="0" fillId="0" borderId="0" xfId="1" applyFont="1" applyAlignment="1">
      <alignment horizontal="center"/>
    </xf>
    <xf numFmtId="43" fontId="4" fillId="0" borderId="0" xfId="0" applyNumberFormat="1" applyFont="1"/>
    <xf numFmtId="164" fontId="0" fillId="2" borderId="23" xfId="1" applyFont="1" applyFill="1" applyBorder="1"/>
    <xf numFmtId="0" fontId="0" fillId="2" borderId="23" xfId="0" applyFill="1" applyBorder="1" applyAlignment="1">
      <alignment horizontal="center"/>
    </xf>
    <xf numFmtId="164" fontId="10" fillId="0" borderId="0" xfId="0" applyNumberFormat="1" applyFont="1"/>
    <xf numFmtId="164" fontId="9" fillId="0" borderId="1" xfId="1" applyFont="1" applyBorder="1"/>
    <xf numFmtId="164" fontId="15" fillId="0" borderId="0" xfId="1" applyFont="1" applyFill="1"/>
    <xf numFmtId="164" fontId="11" fillId="0" borderId="5" xfId="1" applyFont="1" applyBorder="1"/>
    <xf numFmtId="164" fontId="9" fillId="0" borderId="2" xfId="1" applyFont="1" applyBorder="1"/>
    <xf numFmtId="164" fontId="11" fillId="0" borderId="0" xfId="1" applyFont="1" applyFill="1"/>
    <xf numFmtId="164" fontId="12" fillId="0" borderId="0" xfId="0" applyNumberFormat="1" applyFont="1"/>
    <xf numFmtId="164" fontId="9" fillId="0" borderId="3" xfId="1" applyFont="1" applyBorder="1"/>
    <xf numFmtId="164" fontId="11" fillId="0" borderId="1" xfId="1" applyFont="1" applyBorder="1"/>
    <xf numFmtId="164" fontId="9" fillId="0" borderId="0" xfId="1" applyFont="1" applyAlignment="1">
      <alignment horizontal="center"/>
    </xf>
    <xf numFmtId="164" fontId="11" fillId="0" borderId="0" xfId="1" applyFont="1" applyAlignment="1">
      <alignment horizontal="center"/>
    </xf>
    <xf numFmtId="164" fontId="11" fillId="0" borderId="3" xfId="1" applyFont="1" applyBorder="1" applyAlignment="1">
      <alignment horizontal="center"/>
    </xf>
    <xf numFmtId="164" fontId="9" fillId="0" borderId="5" xfId="1" applyFont="1" applyBorder="1" applyAlignment="1">
      <alignment horizontal="center"/>
    </xf>
    <xf numFmtId="164" fontId="9" fillId="0" borderId="0" xfId="1" applyFont="1" applyBorder="1" applyAlignment="1">
      <alignment horizontal="center"/>
    </xf>
    <xf numFmtId="164" fontId="11" fillId="0" borderId="0" xfId="1" applyFont="1" applyBorder="1" applyAlignment="1">
      <alignment horizontal="center"/>
    </xf>
    <xf numFmtId="164" fontId="9" fillId="0" borderId="2" xfId="1" applyFont="1" applyBorder="1" applyAlignment="1">
      <alignment horizontal="center"/>
    </xf>
    <xf numFmtId="164" fontId="15" fillId="0" borderId="3" xfId="1" applyFont="1" applyFill="1" applyBorder="1"/>
    <xf numFmtId="164" fontId="15" fillId="0" borderId="1" xfId="1" applyFont="1" applyFill="1" applyBorder="1"/>
    <xf numFmtId="164" fontId="16" fillId="0" borderId="0" xfId="1" applyFont="1" applyFill="1"/>
    <xf numFmtId="164" fontId="16" fillId="0" borderId="1" xfId="1" applyFont="1" applyFill="1" applyBorder="1"/>
    <xf numFmtId="164" fontId="16" fillId="0" borderId="3" xfId="1" applyFont="1" applyFill="1" applyBorder="1"/>
    <xf numFmtId="164" fontId="16" fillId="0" borderId="2" xfId="1" applyFont="1" applyFill="1" applyBorder="1"/>
    <xf numFmtId="165" fontId="21" fillId="0" borderId="0" xfId="1" applyNumberFormat="1" applyFont="1"/>
    <xf numFmtId="165" fontId="20" fillId="0" borderId="0" xfId="1" applyNumberFormat="1" applyFont="1"/>
    <xf numFmtId="14" fontId="22" fillId="0" borderId="3" xfId="0" applyNumberFormat="1" applyFont="1" applyBorder="1" applyAlignment="1">
      <alignment horizontal="center"/>
    </xf>
    <xf numFmtId="165" fontId="23" fillId="0" borderId="0" xfId="1" applyNumberFormat="1" applyFont="1"/>
    <xf numFmtId="164" fontId="23" fillId="0" borderId="0" xfId="1" applyFont="1"/>
    <xf numFmtId="164" fontId="22" fillId="0" borderId="1" xfId="1" applyFont="1" applyBorder="1"/>
    <xf numFmtId="164" fontId="23" fillId="0" borderId="0" xfId="1" applyFont="1" applyFill="1"/>
    <xf numFmtId="164" fontId="23" fillId="0" borderId="3" xfId="1" applyFont="1" applyBorder="1"/>
    <xf numFmtId="164" fontId="22" fillId="0" borderId="2" xfId="1" applyFont="1" applyBorder="1"/>
    <xf numFmtId="165" fontId="24" fillId="0" borderId="0" xfId="1" applyNumberFormat="1" applyFont="1"/>
    <xf numFmtId="164" fontId="23" fillId="0" borderId="5" xfId="1" applyFont="1" applyBorder="1"/>
    <xf numFmtId="164" fontId="20" fillId="0" borderId="23" xfId="1" applyFont="1" applyBorder="1"/>
    <xf numFmtId="0" fontId="25" fillId="0" borderId="0" xfId="0" applyFont="1" applyAlignment="1">
      <alignment horizontal="center" vertical="top"/>
    </xf>
    <xf numFmtId="164" fontId="23" fillId="0" borderId="0" xfId="1" applyFont="1" applyBorder="1"/>
    <xf numFmtId="164" fontId="23" fillId="0" borderId="1" xfId="1" applyFont="1" applyBorder="1"/>
    <xf numFmtId="43" fontId="11" fillId="0" borderId="0" xfId="0" applyNumberFormat="1" applyFont="1"/>
    <xf numFmtId="14" fontId="22" fillId="0" borderId="0" xfId="0" applyNumberFormat="1" applyFont="1" applyAlignment="1">
      <alignment horizontal="center"/>
    </xf>
    <xf numFmtId="164" fontId="22" fillId="0" borderId="0" xfId="1" applyFont="1" applyBorder="1"/>
    <xf numFmtId="164" fontId="0" fillId="0" borderId="0" xfId="1" applyFont="1" applyBorder="1"/>
    <xf numFmtId="14" fontId="30" fillId="0" borderId="3" xfId="0" applyNumberFormat="1" applyFont="1" applyBorder="1" applyAlignment="1">
      <alignment horizontal="center"/>
    </xf>
    <xf numFmtId="164" fontId="30" fillId="0" borderId="0" xfId="1" applyFont="1"/>
    <xf numFmtId="165" fontId="31" fillId="0" borderId="0" xfId="1" applyNumberFormat="1" applyFont="1"/>
    <xf numFmtId="10" fontId="29" fillId="0" borderId="0" xfId="8" applyNumberFormat="1" applyFont="1" applyAlignment="1">
      <alignment horizontal="center"/>
    </xf>
    <xf numFmtId="10" fontId="23" fillId="0" borderId="0" xfId="1" applyNumberFormat="1" applyFont="1"/>
    <xf numFmtId="168" fontId="29" fillId="0" borderId="0" xfId="8" applyNumberFormat="1" applyFont="1" applyAlignment="1">
      <alignment horizontal="center"/>
    </xf>
    <xf numFmtId="168" fontId="23" fillId="0" borderId="0" xfId="1" applyNumberFormat="1" applyFont="1"/>
    <xf numFmtId="168" fontId="30" fillId="0" borderId="1" xfId="8" applyNumberFormat="1" applyFont="1" applyBorder="1" applyAlignment="1">
      <alignment horizontal="center"/>
    </xf>
    <xf numFmtId="168" fontId="22" fillId="0" borderId="0" xfId="1" applyNumberFormat="1" applyFont="1" applyBorder="1"/>
    <xf numFmtId="168" fontId="11" fillId="0" borderId="0" xfId="1" applyNumberFormat="1" applyFont="1"/>
    <xf numFmtId="168" fontId="30" fillId="0" borderId="2" xfId="8" applyNumberFormat="1" applyFont="1" applyBorder="1" applyAlignment="1">
      <alignment horizontal="center"/>
    </xf>
    <xf numFmtId="168" fontId="29" fillId="0" borderId="3" xfId="8" applyNumberFormat="1" applyFont="1" applyBorder="1" applyAlignment="1">
      <alignment horizontal="center"/>
    </xf>
    <xf numFmtId="14" fontId="30" fillId="0" borderId="0" xfId="0" applyNumberFormat="1" applyFont="1" applyAlignment="1">
      <alignment horizontal="center"/>
    </xf>
    <xf numFmtId="168" fontId="30" fillId="0" borderId="0" xfId="8" applyNumberFormat="1" applyFont="1" applyBorder="1" applyAlignment="1">
      <alignment horizontal="center"/>
    </xf>
    <xf numFmtId="168" fontId="29" fillId="0" borderId="0" xfId="8" applyNumberFormat="1" applyFont="1" applyBorder="1" applyAlignment="1">
      <alignment horizontal="center"/>
    </xf>
    <xf numFmtId="168" fontId="23" fillId="0" borderId="0" xfId="1" applyNumberFormat="1" applyFont="1" applyBorder="1"/>
    <xf numFmtId="10" fontId="23" fillId="0" borderId="0" xfId="8" applyNumberFormat="1" applyFont="1"/>
    <xf numFmtId="0" fontId="10" fillId="0" borderId="0" xfId="0" applyFont="1" applyAlignment="1">
      <alignment horizontal="center"/>
    </xf>
    <xf numFmtId="0" fontId="35" fillId="5" borderId="26" xfId="0" applyFont="1" applyFill="1" applyBorder="1" applyAlignment="1">
      <alignment horizontal="center"/>
    </xf>
    <xf numFmtId="14" fontId="0" fillId="0" borderId="26" xfId="0" applyNumberFormat="1" applyBorder="1" applyAlignment="1">
      <alignment horizontal="center"/>
    </xf>
    <xf numFmtId="10" fontId="35" fillId="5" borderId="26" xfId="8" applyNumberFormat="1" applyFont="1" applyFill="1" applyBorder="1" applyAlignment="1">
      <alignment horizontal="center"/>
    </xf>
    <xf numFmtId="0" fontId="27" fillId="0" borderId="3" xfId="1" applyNumberFormat="1" applyFont="1" applyBorder="1" applyAlignment="1">
      <alignment horizontal="center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26" fillId="0" borderId="0" xfId="0" applyFont="1" applyAlignment="1">
      <alignment vertical="top"/>
    </xf>
    <xf numFmtId="164" fontId="30" fillId="0" borderId="0" xfId="1" applyFont="1" applyAlignment="1">
      <alignment vertical="top"/>
    </xf>
    <xf numFmtId="0" fontId="10" fillId="0" borderId="0" xfId="0" applyFont="1" applyAlignment="1">
      <alignment vertical="top"/>
    </xf>
    <xf numFmtId="14" fontId="9" fillId="0" borderId="3" xfId="0" applyNumberFormat="1" applyFont="1" applyBorder="1" applyAlignment="1">
      <alignment horizontal="center" vertical="top"/>
    </xf>
    <xf numFmtId="14" fontId="22" fillId="0" borderId="3" xfId="0" applyNumberFormat="1" applyFont="1" applyBorder="1" applyAlignment="1">
      <alignment horizontal="center" vertical="top"/>
    </xf>
    <xf numFmtId="14" fontId="22" fillId="0" borderId="0" xfId="0" applyNumberFormat="1" applyFont="1" applyAlignment="1">
      <alignment horizontal="center" vertical="top"/>
    </xf>
    <xf numFmtId="0" fontId="27" fillId="0" borderId="3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14" fontId="30" fillId="0" borderId="3" xfId="0" applyNumberFormat="1" applyFont="1" applyBorder="1" applyAlignment="1">
      <alignment horizontal="center" vertical="top"/>
    </xf>
    <xf numFmtId="165" fontId="31" fillId="0" borderId="0" xfId="1" applyNumberFormat="1" applyFont="1" applyAlignment="1">
      <alignment vertical="top"/>
    </xf>
    <xf numFmtId="14" fontId="30" fillId="0" borderId="0" xfId="0" applyNumberFormat="1" applyFont="1" applyAlignment="1">
      <alignment horizontal="center" vertical="top"/>
    </xf>
    <xf numFmtId="165" fontId="10" fillId="0" borderId="0" xfId="1" applyNumberFormat="1" applyFont="1" applyAlignment="1">
      <alignment vertical="top"/>
    </xf>
    <xf numFmtId="165" fontId="24" fillId="0" borderId="0" xfId="1" applyNumberFormat="1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11" fillId="0" borderId="0" xfId="1" applyNumberFormat="1" applyFont="1" applyAlignment="1">
      <alignment vertical="top"/>
    </xf>
    <xf numFmtId="165" fontId="23" fillId="0" borderId="0" xfId="1" applyNumberFormat="1" applyFont="1" applyAlignment="1">
      <alignment vertical="top"/>
    </xf>
    <xf numFmtId="0" fontId="4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164" fontId="11" fillId="0" borderId="0" xfId="1" applyFont="1" applyBorder="1" applyAlignment="1">
      <alignment vertical="top"/>
    </xf>
    <xf numFmtId="164" fontId="11" fillId="0" borderId="0" xfId="0" applyNumberFormat="1" applyFont="1" applyAlignment="1">
      <alignment horizontal="left" vertical="top"/>
    </xf>
    <xf numFmtId="164" fontId="23" fillId="0" borderId="0" xfId="1" applyFont="1" applyBorder="1" applyAlignment="1">
      <alignment vertical="top"/>
    </xf>
    <xf numFmtId="164" fontId="23" fillId="0" borderId="0" xfId="1" applyFont="1" applyAlignment="1">
      <alignment vertical="top"/>
    </xf>
    <xf numFmtId="168" fontId="29" fillId="0" borderId="0" xfId="1" applyNumberFormat="1" applyFont="1" applyBorder="1" applyAlignment="1">
      <alignment horizontal="center" vertical="top"/>
    </xf>
    <xf numFmtId="168" fontId="32" fillId="0" borderId="0" xfId="1" applyNumberFormat="1" applyFont="1" applyAlignment="1">
      <alignment vertical="top"/>
    </xf>
    <xf numFmtId="0" fontId="36" fillId="0" borderId="0" xfId="0" applyFont="1" applyAlignment="1">
      <alignment vertical="top"/>
    </xf>
    <xf numFmtId="0" fontId="29" fillId="0" borderId="0" xfId="0" applyFont="1" applyAlignment="1">
      <alignment vertical="top"/>
    </xf>
    <xf numFmtId="168" fontId="32" fillId="0" borderId="0" xfId="1" applyNumberFormat="1" applyFont="1" applyBorder="1" applyAlignment="1">
      <alignment vertical="top"/>
    </xf>
    <xf numFmtId="164" fontId="11" fillId="0" borderId="3" xfId="1" applyFont="1" applyBorder="1" applyAlignment="1">
      <alignment vertical="top"/>
    </xf>
    <xf numFmtId="164" fontId="23" fillId="0" borderId="3" xfId="1" applyFont="1" applyBorder="1" applyAlignment="1">
      <alignment vertical="top"/>
    </xf>
    <xf numFmtId="168" fontId="29" fillId="0" borderId="3" xfId="1" applyNumberFormat="1" applyFont="1" applyBorder="1" applyAlignment="1">
      <alignment horizontal="center" vertical="top"/>
    </xf>
    <xf numFmtId="164" fontId="11" fillId="0" borderId="0" xfId="1" applyFont="1" applyAlignment="1">
      <alignment vertical="top"/>
    </xf>
    <xf numFmtId="164" fontId="11" fillId="0" borderId="0" xfId="0" applyNumberFormat="1" applyFont="1" applyAlignment="1">
      <alignment vertical="top"/>
    </xf>
    <xf numFmtId="168" fontId="29" fillId="0" borderId="0" xfId="1" applyNumberFormat="1" applyFont="1" applyAlignment="1">
      <alignment horizontal="center" vertical="top"/>
    </xf>
    <xf numFmtId="164" fontId="9" fillId="0" borderId="3" xfId="1" applyFont="1" applyBorder="1" applyAlignment="1">
      <alignment vertical="top"/>
    </xf>
    <xf numFmtId="164" fontId="9" fillId="0" borderId="0" xfId="0" applyNumberFormat="1" applyFont="1" applyAlignment="1">
      <alignment vertical="top"/>
    </xf>
    <xf numFmtId="164" fontId="22" fillId="0" borderId="3" xfId="1" applyFont="1" applyBorder="1" applyAlignment="1">
      <alignment vertical="top"/>
    </xf>
    <xf numFmtId="164" fontId="22" fillId="0" borderId="0" xfId="1" applyFont="1" applyBorder="1" applyAlignment="1">
      <alignment vertical="top"/>
    </xf>
    <xf numFmtId="168" fontId="30" fillId="0" borderId="3" xfId="1" applyNumberFormat="1" applyFont="1" applyBorder="1" applyAlignment="1">
      <alignment horizontal="center" vertical="top"/>
    </xf>
    <xf numFmtId="168" fontId="33" fillId="0" borderId="0" xfId="1" applyNumberFormat="1" applyFont="1" applyBorder="1" applyAlignment="1">
      <alignment vertical="top"/>
    </xf>
    <xf numFmtId="168" fontId="30" fillId="0" borderId="0" xfId="1" applyNumberFormat="1" applyFont="1" applyBorder="1" applyAlignment="1">
      <alignment horizontal="center" vertical="top"/>
    </xf>
    <xf numFmtId="168" fontId="29" fillId="0" borderId="0" xfId="1" applyNumberFormat="1" applyFont="1" applyAlignment="1">
      <alignment vertical="top"/>
    </xf>
    <xf numFmtId="164" fontId="11" fillId="0" borderId="1" xfId="1" applyFont="1" applyBorder="1" applyAlignment="1">
      <alignment vertical="top"/>
    </xf>
    <xf numFmtId="164" fontId="23" fillId="0" borderId="1" xfId="1" applyFont="1" applyBorder="1" applyAlignment="1">
      <alignment vertical="top"/>
    </xf>
    <xf numFmtId="168" fontId="29" fillId="0" borderId="1" xfId="1" applyNumberFormat="1" applyFont="1" applyBorder="1" applyAlignment="1">
      <alignment horizontal="center" vertical="top"/>
    </xf>
    <xf numFmtId="164" fontId="9" fillId="0" borderId="0" xfId="1" applyFont="1" applyAlignment="1">
      <alignment vertical="top"/>
    </xf>
    <xf numFmtId="164" fontId="22" fillId="0" borderId="0" xfId="1" applyFont="1" applyAlignment="1">
      <alignment vertical="top"/>
    </xf>
    <xf numFmtId="168" fontId="30" fillId="0" borderId="0" xfId="1" applyNumberFormat="1" applyFont="1" applyAlignment="1">
      <alignment vertical="top"/>
    </xf>
    <xf numFmtId="168" fontId="33" fillId="0" borderId="0" xfId="1" applyNumberFormat="1" applyFont="1" applyAlignment="1">
      <alignment vertical="top"/>
    </xf>
    <xf numFmtId="164" fontId="9" fillId="0" borderId="1" xfId="1" applyFont="1" applyBorder="1" applyAlignment="1">
      <alignment vertical="top"/>
    </xf>
    <xf numFmtId="164" fontId="22" fillId="0" borderId="1" xfId="1" applyFont="1" applyBorder="1" applyAlignment="1">
      <alignment vertical="top"/>
    </xf>
    <xf numFmtId="168" fontId="30" fillId="0" borderId="1" xfId="1" applyNumberFormat="1" applyFont="1" applyBorder="1" applyAlignment="1">
      <alignment horizontal="center" vertical="top"/>
    </xf>
    <xf numFmtId="164" fontId="9" fillId="0" borderId="0" xfId="0" applyNumberFormat="1" applyFont="1" applyAlignment="1">
      <alignment horizontal="left" vertical="top"/>
    </xf>
    <xf numFmtId="168" fontId="30" fillId="0" borderId="0" xfId="1" applyNumberFormat="1" applyFont="1" applyAlignment="1">
      <alignment horizontal="center" vertical="top"/>
    </xf>
    <xf numFmtId="164" fontId="23" fillId="0" borderId="0" xfId="0" applyNumberFormat="1" applyFont="1" applyAlignment="1">
      <alignment vertical="top"/>
    </xf>
    <xf numFmtId="168" fontId="29" fillId="0" borderId="0" xfId="0" applyNumberFormat="1" applyFont="1" applyAlignment="1">
      <alignment vertical="top"/>
    </xf>
    <xf numFmtId="168" fontId="32" fillId="0" borderId="0" xfId="0" applyNumberFormat="1" applyFont="1" applyAlignment="1">
      <alignment vertical="top"/>
    </xf>
    <xf numFmtId="164" fontId="22" fillId="0" borderId="0" xfId="0" applyNumberFormat="1" applyFont="1" applyAlignment="1">
      <alignment vertical="top"/>
    </xf>
    <xf numFmtId="168" fontId="30" fillId="0" borderId="0" xfId="0" applyNumberFormat="1" applyFont="1" applyAlignment="1">
      <alignment horizontal="center" vertical="top"/>
    </xf>
    <xf numFmtId="168" fontId="33" fillId="0" borderId="0" xfId="0" applyNumberFormat="1" applyFont="1" applyAlignment="1">
      <alignment vertical="top"/>
    </xf>
    <xf numFmtId="0" fontId="9" fillId="0" borderId="0" xfId="0" applyFont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 vertical="top"/>
    </xf>
    <xf numFmtId="17" fontId="29" fillId="0" borderId="0" xfId="0" applyNumberFormat="1" applyFont="1" applyAlignment="1">
      <alignment vertical="top"/>
    </xf>
    <xf numFmtId="168" fontId="30" fillId="0" borderId="0" xfId="0" applyNumberFormat="1" applyFont="1" applyAlignment="1">
      <alignment vertical="top"/>
    </xf>
    <xf numFmtId="164" fontId="10" fillId="0" borderId="0" xfId="0" applyNumberFormat="1" applyFont="1" applyAlignment="1">
      <alignment vertical="top"/>
    </xf>
    <xf numFmtId="0" fontId="28" fillId="0" borderId="0" xfId="0" applyFont="1" applyAlignment="1">
      <alignment vertical="top"/>
    </xf>
    <xf numFmtId="164" fontId="10" fillId="0" borderId="0" xfId="1" applyFont="1" applyAlignment="1">
      <alignment vertical="top"/>
    </xf>
    <xf numFmtId="164" fontId="24" fillId="0" borderId="0" xfId="1" applyFont="1" applyAlignment="1">
      <alignment vertical="top"/>
    </xf>
    <xf numFmtId="168" fontId="28" fillId="0" borderId="0" xfId="1" applyNumberFormat="1" applyFont="1" applyAlignment="1">
      <alignment vertical="top"/>
    </xf>
    <xf numFmtId="168" fontId="34" fillId="0" borderId="0" xfId="1" applyNumberFormat="1" applyFont="1" applyAlignment="1">
      <alignment vertical="top"/>
    </xf>
    <xf numFmtId="164" fontId="9" fillId="0" borderId="2" xfId="0" applyNumberFormat="1" applyFont="1" applyBorder="1" applyAlignment="1">
      <alignment vertical="top"/>
    </xf>
    <xf numFmtId="164" fontId="22" fillId="0" borderId="2" xfId="0" applyNumberFormat="1" applyFont="1" applyBorder="1" applyAlignment="1">
      <alignment vertical="top"/>
    </xf>
    <xf numFmtId="168" fontId="30" fillId="0" borderId="2" xfId="0" applyNumberFormat="1" applyFont="1" applyBorder="1" applyAlignment="1">
      <alignment horizontal="center" vertical="top"/>
    </xf>
    <xf numFmtId="0" fontId="24" fillId="0" borderId="0" xfId="0" applyFont="1" applyAlignment="1">
      <alignment vertical="top"/>
    </xf>
    <xf numFmtId="43" fontId="0" fillId="0" borderId="0" xfId="0" applyNumberFormat="1" applyAlignment="1">
      <alignment vertical="top"/>
    </xf>
    <xf numFmtId="0" fontId="10" fillId="0" borderId="0" xfId="0" applyFont="1" applyAlignment="1">
      <alignment horizontal="center" vertical="top"/>
    </xf>
    <xf numFmtId="164" fontId="0" fillId="0" borderId="0" xfId="1" applyFont="1" applyAlignment="1">
      <alignment vertical="top"/>
    </xf>
    <xf numFmtId="0" fontId="20" fillId="0" borderId="0" xfId="0" applyFont="1" applyAlignment="1">
      <alignment vertical="top"/>
    </xf>
    <xf numFmtId="9" fontId="0" fillId="0" borderId="0" xfId="8" applyFont="1" applyAlignment="1">
      <alignment vertical="top"/>
    </xf>
    <xf numFmtId="10" fontId="0" fillId="0" borderId="0" xfId="8" applyNumberFormat="1" applyFont="1" applyAlignment="1">
      <alignment vertical="top"/>
    </xf>
    <xf numFmtId="0" fontId="37" fillId="0" borderId="0" xfId="0" applyFont="1" applyAlignment="1">
      <alignment vertical="top"/>
    </xf>
    <xf numFmtId="0" fontId="38" fillId="0" borderId="0" xfId="0" applyFont="1" applyAlignment="1">
      <alignment vertical="top"/>
    </xf>
    <xf numFmtId="43" fontId="38" fillId="0" borderId="0" xfId="0" applyNumberFormat="1" applyFont="1" applyAlignment="1">
      <alignment vertical="top"/>
    </xf>
    <xf numFmtId="17" fontId="38" fillId="0" borderId="0" xfId="0" applyNumberFormat="1" applyFont="1" applyAlignment="1">
      <alignment vertical="top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164" fontId="30" fillId="0" borderId="0" xfId="1" applyFont="1" applyBorder="1" applyAlignment="1">
      <alignment horizontal="center" vertical="top"/>
    </xf>
    <xf numFmtId="164" fontId="29" fillId="0" borderId="0" xfId="1" applyFont="1" applyBorder="1" applyAlignment="1">
      <alignment horizontal="center" vertical="top"/>
    </xf>
    <xf numFmtId="164" fontId="29" fillId="0" borderId="0" xfId="1" applyFont="1" applyAlignment="1">
      <alignment horizontal="center" vertical="top"/>
    </xf>
    <xf numFmtId="164" fontId="29" fillId="0" borderId="0" xfId="1" applyFont="1" applyAlignment="1">
      <alignment vertical="top"/>
    </xf>
    <xf numFmtId="164" fontId="30" fillId="0" borderId="0" xfId="1" applyFont="1" applyAlignment="1">
      <alignment horizontal="center" vertical="top"/>
    </xf>
    <xf numFmtId="164" fontId="28" fillId="0" borderId="0" xfId="1" applyFont="1" applyAlignment="1">
      <alignment vertical="top"/>
    </xf>
    <xf numFmtId="169" fontId="9" fillId="0" borderId="3" xfId="0" applyNumberFormat="1" applyFont="1" applyBorder="1" applyAlignment="1">
      <alignment horizontal="center"/>
    </xf>
    <xf numFmtId="169" fontId="0" fillId="0" borderId="0" xfId="1" applyNumberFormat="1" applyFont="1"/>
    <xf numFmtId="169" fontId="22" fillId="0" borderId="3" xfId="0" applyNumberFormat="1" applyFont="1" applyBorder="1" applyAlignment="1">
      <alignment horizontal="center"/>
    </xf>
    <xf numFmtId="169" fontId="9" fillId="0" borderId="3" xfId="0" applyNumberFormat="1" applyFont="1" applyBorder="1" applyAlignment="1">
      <alignment horizontal="center" vertical="top"/>
    </xf>
    <xf numFmtId="169" fontId="10" fillId="0" borderId="0" xfId="0" applyNumberFormat="1" applyFont="1" applyAlignment="1">
      <alignment vertical="top"/>
    </xf>
    <xf numFmtId="169" fontId="22" fillId="0" borderId="3" xfId="0" applyNumberFormat="1" applyFont="1" applyBorder="1" applyAlignment="1">
      <alignment horizontal="center" vertical="top"/>
    </xf>
    <xf numFmtId="169" fontId="10" fillId="0" borderId="0" xfId="0" applyNumberFormat="1" applyFont="1"/>
    <xf numFmtId="164" fontId="9" fillId="0" borderId="3" xfId="0" applyNumberFormat="1" applyFont="1" applyBorder="1" applyAlignment="1">
      <alignment vertical="top"/>
    </xf>
    <xf numFmtId="0" fontId="39" fillId="0" borderId="0" xfId="0" applyFont="1"/>
    <xf numFmtId="0" fontId="40" fillId="0" borderId="0" xfId="0" applyFont="1"/>
    <xf numFmtId="0" fontId="40" fillId="0" borderId="8" xfId="0" applyFont="1" applyBorder="1"/>
    <xf numFmtId="0" fontId="39" fillId="0" borderId="7" xfId="0" applyFont="1" applyBorder="1"/>
    <xf numFmtId="0" fontId="39" fillId="0" borderId="9" xfId="0" applyFont="1" applyBorder="1"/>
    <xf numFmtId="0" fontId="39" fillId="0" borderId="10" xfId="0" applyFont="1" applyBorder="1"/>
    <xf numFmtId="0" fontId="39" fillId="0" borderId="11" xfId="0" applyFont="1" applyBorder="1"/>
    <xf numFmtId="165" fontId="39" fillId="0" borderId="0" xfId="1" applyNumberFormat="1" applyFont="1" applyBorder="1"/>
    <xf numFmtId="0" fontId="39" fillId="0" borderId="0" xfId="0" applyFont="1" applyAlignment="1">
      <alignment horizontal="left" indent="1"/>
    </xf>
    <xf numFmtId="170" fontId="41" fillId="0" borderId="0" xfId="8" applyNumberFormat="1" applyFont="1" applyBorder="1" applyAlignment="1">
      <alignment horizontal="center"/>
    </xf>
    <xf numFmtId="0" fontId="39" fillId="0" borderId="12" xfId="0" applyFont="1" applyBorder="1"/>
    <xf numFmtId="0" fontId="39" fillId="0" borderId="6" xfId="0" applyFont="1" applyBorder="1"/>
    <xf numFmtId="0" fontId="39" fillId="0" borderId="13" xfId="0" applyFont="1" applyBorder="1"/>
    <xf numFmtId="0" fontId="40" fillId="0" borderId="24" xfId="0" applyFont="1" applyBorder="1"/>
    <xf numFmtId="165" fontId="40" fillId="0" borderId="1" xfId="1" applyNumberFormat="1" applyFont="1" applyBorder="1"/>
    <xf numFmtId="170" fontId="42" fillId="0" borderId="25" xfId="8" applyNumberFormat="1" applyFont="1" applyBorder="1" applyAlignment="1">
      <alignment horizontal="center"/>
    </xf>
    <xf numFmtId="0" fontId="40" fillId="0" borderId="24" xfId="0" quotePrefix="1" applyFont="1" applyBorder="1" applyAlignment="1">
      <alignment horizontal="right"/>
    </xf>
    <xf numFmtId="0" fontId="40" fillId="0" borderId="1" xfId="0" applyFont="1" applyBorder="1" applyAlignment="1">
      <alignment horizontal="right"/>
    </xf>
    <xf numFmtId="0" fontId="43" fillId="0" borderId="25" xfId="0" applyFont="1" applyBorder="1" applyAlignment="1">
      <alignment horizontal="center"/>
    </xf>
    <xf numFmtId="0" fontId="39" fillId="0" borderId="8" xfId="0" applyFont="1" applyBorder="1"/>
    <xf numFmtId="165" fontId="39" fillId="0" borderId="6" xfId="1" applyNumberFormat="1" applyFont="1" applyBorder="1"/>
    <xf numFmtId="165" fontId="40" fillId="0" borderId="0" xfId="1" applyNumberFormat="1" applyFont="1" applyBorder="1"/>
    <xf numFmtId="170" fontId="42" fillId="0" borderId="0" xfId="8" applyNumberFormat="1" applyFont="1" applyBorder="1" applyAlignment="1">
      <alignment horizontal="center"/>
    </xf>
    <xf numFmtId="165" fontId="40" fillId="0" borderId="2" xfId="1" applyNumberFormat="1" applyFont="1" applyBorder="1"/>
    <xf numFmtId="170" fontId="42" fillId="0" borderId="2" xfId="8" applyNumberFormat="1" applyFont="1" applyBorder="1" applyAlignment="1">
      <alignment horizontal="center"/>
    </xf>
    <xf numFmtId="165" fontId="39" fillId="0" borderId="3" xfId="1" applyNumberFormat="1" applyFont="1" applyBorder="1"/>
    <xf numFmtId="170" fontId="41" fillId="0" borderId="3" xfId="8" applyNumberFormat="1" applyFont="1" applyBorder="1" applyAlignment="1">
      <alignment horizontal="center"/>
    </xf>
    <xf numFmtId="165" fontId="39" fillId="0" borderId="0" xfId="0" applyNumberFormat="1" applyFont="1"/>
    <xf numFmtId="165" fontId="40" fillId="0" borderId="2" xfId="0" applyNumberFormat="1" applyFont="1" applyBorder="1"/>
    <xf numFmtId="165" fontId="39" fillId="0" borderId="3" xfId="0" applyNumberFormat="1" applyFont="1" applyBorder="1"/>
    <xf numFmtId="165" fontId="40" fillId="0" borderId="6" xfId="0" applyNumberFormat="1" applyFont="1" applyBorder="1"/>
    <xf numFmtId="170" fontId="42" fillId="0" borderId="6" xfId="8" applyNumberFormat="1" applyFont="1" applyBorder="1" applyAlignment="1">
      <alignment horizontal="center"/>
    </xf>
    <xf numFmtId="164" fontId="30" fillId="0" borderId="3" xfId="1" applyFont="1" applyBorder="1" applyAlignment="1">
      <alignment horizontal="center"/>
    </xf>
    <xf numFmtId="164" fontId="30" fillId="0" borderId="1" xfId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4" fillId="0" borderId="3" xfId="0" applyFont="1" applyBorder="1" applyAlignment="1">
      <alignment horizontal="center"/>
    </xf>
    <xf numFmtId="164" fontId="30" fillId="0" borderId="1" xfId="1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164" fontId="30" fillId="0" borderId="3" xfId="1" applyFont="1" applyBorder="1" applyAlignment="1">
      <alignment horizontal="center" vertical="top"/>
    </xf>
    <xf numFmtId="0" fontId="19" fillId="0" borderId="3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19" fillId="0" borderId="6" xfId="0" applyFont="1" applyBorder="1" applyAlignment="1" applyProtection="1">
      <alignment horizontal="left" vertical="center"/>
      <protection hidden="1"/>
    </xf>
    <xf numFmtId="10" fontId="0" fillId="0" borderId="0" xfId="8" applyNumberFormat="1" applyFont="1" applyAlignment="1">
      <alignment horizontal="center" vertical="center"/>
    </xf>
    <xf numFmtId="10" fontId="0" fillId="0" borderId="6" xfId="8" applyNumberFormat="1" applyFont="1" applyBorder="1" applyAlignment="1">
      <alignment horizontal="center" vertical="center"/>
    </xf>
    <xf numFmtId="0" fontId="19" fillId="0" borderId="21" xfId="0" applyFont="1" applyBorder="1" applyAlignment="1" applyProtection="1">
      <alignment horizontal="center"/>
      <protection hidden="1"/>
    </xf>
    <xf numFmtId="0" fontId="19" fillId="0" borderId="18" xfId="0" applyFont="1" applyBorder="1" applyAlignment="1" applyProtection="1">
      <alignment horizontal="left" vertical="center"/>
      <protection hidden="1"/>
    </xf>
    <xf numFmtId="10" fontId="0" fillId="0" borderId="18" xfId="8" applyNumberFormat="1" applyFont="1" applyBorder="1" applyAlignment="1">
      <alignment horizontal="center" vertical="center"/>
    </xf>
    <xf numFmtId="0" fontId="19" fillId="0" borderId="19" xfId="0" applyFont="1" applyBorder="1" applyAlignment="1" applyProtection="1">
      <alignment horizontal="center"/>
      <protection hidden="1"/>
    </xf>
    <xf numFmtId="2" fontId="0" fillId="0" borderId="0" xfId="0" applyNumberFormat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1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3" xfId="0" applyFont="1" applyBorder="1" applyAlignment="1" applyProtection="1">
      <alignment horizontal="left" vertical="center"/>
      <protection hidden="1"/>
    </xf>
    <xf numFmtId="0" fontId="19" fillId="0" borderId="3" xfId="0" applyFont="1" applyBorder="1" applyAlignment="1">
      <alignment horizontal="center"/>
    </xf>
    <xf numFmtId="0" fontId="19" fillId="0" borderId="19" xfId="0" applyFont="1" applyBorder="1" applyAlignment="1">
      <alignment horizontal="center"/>
    </xf>
  </cellXfs>
  <cellStyles count="11">
    <cellStyle name="Moeda" xfId="9" builtinId="4"/>
    <cellStyle name="Normal" xfId="0" builtinId="0"/>
    <cellStyle name="Normal 2" xfId="2" xr:uid="{00000000-0005-0000-0000-000001000000}"/>
    <cellStyle name="Normal 3" xfId="4" xr:uid="{00000000-0005-0000-0000-000002000000}"/>
    <cellStyle name="Normal 4" xfId="7" xr:uid="{00000000-0005-0000-0000-000003000000}"/>
    <cellStyle name="Porcentagem" xfId="8" builtinId="5"/>
    <cellStyle name="Porcentagem 2" xfId="6" xr:uid="{00000000-0005-0000-0000-000005000000}"/>
    <cellStyle name="Separador de milhares 2" xfId="3" xr:uid="{00000000-0005-0000-0000-000006000000}"/>
    <cellStyle name="Separador de milhares 3" xfId="5" xr:uid="{00000000-0005-0000-0000-000007000000}"/>
    <cellStyle name="Vírgula" xfId="1" builtinId="3"/>
    <cellStyle name="Vírgula 2" xfId="10" xr:uid="{E536C8E6-5886-405A-BC64-F5BE0C684A06}"/>
  </cellStyles>
  <dxfs count="27"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font>
        <color rgb="FF9C0006"/>
      </font>
      <fill>
        <patternFill>
          <bgColor rgb="FFFFC7CE"/>
        </patternFill>
      </fill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4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emf"/><Relationship Id="rId3" Type="http://schemas.openxmlformats.org/officeDocument/2006/relationships/image" Target="../media/image17.emf"/><Relationship Id="rId7" Type="http://schemas.openxmlformats.org/officeDocument/2006/relationships/image" Target="../media/image21.emf"/><Relationship Id="rId2" Type="http://schemas.openxmlformats.org/officeDocument/2006/relationships/image" Target="../media/image16.emf"/><Relationship Id="rId1" Type="http://schemas.openxmlformats.org/officeDocument/2006/relationships/image" Target="../media/image15.emf"/><Relationship Id="rId6" Type="http://schemas.openxmlformats.org/officeDocument/2006/relationships/image" Target="../media/image20.emf"/><Relationship Id="rId5" Type="http://schemas.openxmlformats.org/officeDocument/2006/relationships/image" Target="../media/image19.emf"/><Relationship Id="rId4" Type="http://schemas.openxmlformats.org/officeDocument/2006/relationships/image" Target="../media/image18.emf"/><Relationship Id="rId9" Type="http://schemas.openxmlformats.org/officeDocument/2006/relationships/image" Target="../media/image23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7" Type="http://schemas.openxmlformats.org/officeDocument/2006/relationships/image" Target="../media/image14.emf"/><Relationship Id="rId2" Type="http://schemas.openxmlformats.org/officeDocument/2006/relationships/image" Target="../media/image9.emf"/><Relationship Id="rId1" Type="http://schemas.openxmlformats.org/officeDocument/2006/relationships/image" Target="../media/image8.emf"/><Relationship Id="rId6" Type="http://schemas.openxmlformats.org/officeDocument/2006/relationships/image" Target="../media/image13.emf"/><Relationship Id="rId5" Type="http://schemas.openxmlformats.org/officeDocument/2006/relationships/image" Target="../media/image12.emf"/><Relationship Id="rId4" Type="http://schemas.openxmlformats.org/officeDocument/2006/relationships/image" Target="../media/image11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31.emf"/><Relationship Id="rId3" Type="http://schemas.openxmlformats.org/officeDocument/2006/relationships/image" Target="../media/image26.emf"/><Relationship Id="rId7" Type="http://schemas.openxmlformats.org/officeDocument/2006/relationships/image" Target="../media/image30.emf"/><Relationship Id="rId2" Type="http://schemas.openxmlformats.org/officeDocument/2006/relationships/image" Target="../media/image25.emf"/><Relationship Id="rId1" Type="http://schemas.openxmlformats.org/officeDocument/2006/relationships/image" Target="../media/image24.emf"/><Relationship Id="rId6" Type="http://schemas.openxmlformats.org/officeDocument/2006/relationships/image" Target="../media/image29.emf"/><Relationship Id="rId5" Type="http://schemas.openxmlformats.org/officeDocument/2006/relationships/image" Target="../media/image28.emf"/><Relationship Id="rId4" Type="http://schemas.openxmlformats.org/officeDocument/2006/relationships/image" Target="../media/image27.emf"/><Relationship Id="rId9" Type="http://schemas.openxmlformats.org/officeDocument/2006/relationships/image" Target="../media/image3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62654</xdr:colOff>
          <xdr:row>36</xdr:row>
          <xdr:rowOff>90593</xdr:rowOff>
        </xdr:from>
        <xdr:to>
          <xdr:col>23</xdr:col>
          <xdr:colOff>161714</xdr:colOff>
          <xdr:row>50</xdr:row>
          <xdr:rowOff>166793</xdr:rowOff>
        </xdr:to>
        <xdr:pic>
          <xdr:nvPicPr>
            <xdr:cNvPr id="8" name="Imagem 7">
              <a:extLst>
                <a:ext uri="{FF2B5EF4-FFF2-40B4-BE49-F238E27FC236}">
                  <a16:creationId xmlns:a16="http://schemas.microsoft.com/office/drawing/2014/main" id="{CC9AA62C-EBFD-CC9B-8B06-2DFDC79E96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DRA!$A$4:$L$19" spid="_x0000_s217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377854" y="6796193"/>
              <a:ext cx="6804660" cy="2683933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153246</xdr:colOff>
          <xdr:row>93</xdr:row>
          <xdr:rowOff>150707</xdr:rowOff>
        </xdr:from>
        <xdr:to>
          <xdr:col>23</xdr:col>
          <xdr:colOff>38946</xdr:colOff>
          <xdr:row>133</xdr:row>
          <xdr:rowOff>127846</xdr:rowOff>
        </xdr:to>
        <xdr:pic>
          <xdr:nvPicPr>
            <xdr:cNvPr id="10" name="Imagem 9">
              <a:extLst>
                <a:ext uri="{FF2B5EF4-FFF2-40B4-BE49-F238E27FC236}">
                  <a16:creationId xmlns:a16="http://schemas.microsoft.com/office/drawing/2014/main" id="{4FE6A332-1C0F-6A24-42C8-3BDFE43629A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DVA!$A$4:$AB$55" spid="_x0000_s217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468446" y="17473507"/>
              <a:ext cx="6591300" cy="742780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124460</xdr:colOff>
          <xdr:row>0</xdr:row>
          <xdr:rowOff>144780</xdr:rowOff>
        </xdr:from>
        <xdr:to>
          <xdr:col>11</xdr:col>
          <xdr:colOff>116840</xdr:colOff>
          <xdr:row>28</xdr:row>
          <xdr:rowOff>34713</xdr:rowOff>
        </xdr:to>
        <xdr:pic>
          <xdr:nvPicPr>
            <xdr:cNvPr id="12" name="Imagem 11">
              <a:extLst>
                <a:ext uri="{FF2B5EF4-FFF2-40B4-BE49-F238E27FC236}">
                  <a16:creationId xmlns:a16="http://schemas.microsoft.com/office/drawing/2014/main" id="{30B02F92-1B19-25A3-60CB-31B3B4443F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BP!$A$4:$AQ$48" spid="_x0000_s2178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4460" y="144780"/>
              <a:ext cx="6697980" cy="51054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434340</xdr:colOff>
          <xdr:row>0</xdr:row>
          <xdr:rowOff>76200</xdr:rowOff>
        </xdr:from>
        <xdr:to>
          <xdr:col>23</xdr:col>
          <xdr:colOff>426720</xdr:colOff>
          <xdr:row>34</xdr:row>
          <xdr:rowOff>60960</xdr:rowOff>
        </xdr:to>
        <xdr:pic>
          <xdr:nvPicPr>
            <xdr:cNvPr id="13" name="Imagem 12">
              <a:extLst>
                <a:ext uri="{FF2B5EF4-FFF2-40B4-BE49-F238E27FC236}">
                  <a16:creationId xmlns:a16="http://schemas.microsoft.com/office/drawing/2014/main" id="{CA7D0378-F5F1-1EA7-4F9F-39E40966E2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BP!$A$56:$AQ$103" spid="_x0000_s2178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7749540" y="76200"/>
              <a:ext cx="6697980" cy="631782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587587</xdr:colOff>
          <xdr:row>54</xdr:row>
          <xdr:rowOff>129539</xdr:rowOff>
        </xdr:from>
        <xdr:to>
          <xdr:col>29</xdr:col>
          <xdr:colOff>259927</xdr:colOff>
          <xdr:row>88</xdr:row>
          <xdr:rowOff>76199</xdr:rowOff>
        </xdr:to>
        <xdr:pic>
          <xdr:nvPicPr>
            <xdr:cNvPr id="14" name="Imagem 13">
              <a:extLst>
                <a:ext uri="{FF2B5EF4-FFF2-40B4-BE49-F238E27FC236}">
                  <a16:creationId xmlns:a16="http://schemas.microsoft.com/office/drawing/2014/main" id="{7BDB70DE-FF2C-A694-D15B-7746DA00BD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DMPL!$A$5:$Q$72" spid="_x0000_s2178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7293187" y="10187939"/>
              <a:ext cx="10645140" cy="627972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91440</xdr:colOff>
          <xdr:row>51</xdr:row>
          <xdr:rowOff>90593</xdr:rowOff>
        </xdr:from>
        <xdr:to>
          <xdr:col>11</xdr:col>
          <xdr:colOff>342900</xdr:colOff>
          <xdr:row>92</xdr:row>
          <xdr:rowOff>105834</xdr:rowOff>
        </xdr:to>
        <xdr:pic>
          <xdr:nvPicPr>
            <xdr:cNvPr id="16" name="Imagem 15">
              <a:extLst>
                <a:ext uri="{FF2B5EF4-FFF2-40B4-BE49-F238E27FC236}">
                  <a16:creationId xmlns:a16="http://schemas.microsoft.com/office/drawing/2014/main" id="{E17CA529-4665-A170-1438-90DFEDDD78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DRE!$A$4:$AP$65" spid="_x0000_s21783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1440" y="9590193"/>
              <a:ext cx="6957060" cy="765217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132927</xdr:colOff>
          <xdr:row>94</xdr:row>
          <xdr:rowOff>23706</xdr:rowOff>
        </xdr:from>
        <xdr:to>
          <xdr:col>11</xdr:col>
          <xdr:colOff>117687</xdr:colOff>
          <xdr:row>138</xdr:row>
          <xdr:rowOff>54187</xdr:rowOff>
        </xdr:to>
        <xdr:pic>
          <xdr:nvPicPr>
            <xdr:cNvPr id="17" name="Imagem 16">
              <a:extLst>
                <a:ext uri="{FF2B5EF4-FFF2-40B4-BE49-F238E27FC236}">
                  <a16:creationId xmlns:a16="http://schemas.microsoft.com/office/drawing/2014/main" id="{44833563-8292-F837-85ED-21334A55B45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DFC!$A$6:$L$71" spid="_x0000_s21784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132927" y="17532773"/>
              <a:ext cx="6690360" cy="822621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83820</xdr:colOff>
          <xdr:row>2</xdr:row>
          <xdr:rowOff>22860</xdr:rowOff>
        </xdr:from>
        <xdr:to>
          <xdr:col>28</xdr:col>
          <xdr:colOff>15240</xdr:colOff>
          <xdr:row>26</xdr:row>
          <xdr:rowOff>22860</xdr:rowOff>
        </xdr:to>
        <xdr:pic>
          <xdr:nvPicPr>
            <xdr:cNvPr id="4" name="Imagem 3">
              <a:extLst>
                <a:ext uri="{FF2B5EF4-FFF2-40B4-BE49-F238E27FC236}">
                  <a16:creationId xmlns:a16="http://schemas.microsoft.com/office/drawing/2014/main" id="{2E6B2B26-D251-F67C-230E-0681D36529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3:$G$26" spid="_x0000_s349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4759940" y="381000"/>
              <a:ext cx="7856220" cy="401574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541020</xdr:colOff>
          <xdr:row>2</xdr:row>
          <xdr:rowOff>15240</xdr:rowOff>
        </xdr:from>
        <xdr:to>
          <xdr:col>33</xdr:col>
          <xdr:colOff>457200</xdr:colOff>
          <xdr:row>26</xdr:row>
          <xdr:rowOff>22860</xdr:rowOff>
        </xdr:to>
        <xdr:pic>
          <xdr:nvPicPr>
            <xdr:cNvPr id="5" name="Imagem 4">
              <a:extLst>
                <a:ext uri="{FF2B5EF4-FFF2-40B4-BE49-F238E27FC236}">
                  <a16:creationId xmlns:a16="http://schemas.microsoft.com/office/drawing/2014/main" id="{EDB36154-140D-1031-A69B-981AA33D9D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I$3:$N$26" spid="_x0000_s349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18480" y="373380"/>
              <a:ext cx="5402580" cy="402336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251460</xdr:colOff>
          <xdr:row>31</xdr:row>
          <xdr:rowOff>22860</xdr:rowOff>
        </xdr:from>
        <xdr:to>
          <xdr:col>18</xdr:col>
          <xdr:colOff>396240</xdr:colOff>
          <xdr:row>54</xdr:row>
          <xdr:rowOff>22860</xdr:rowOff>
        </xdr:to>
        <xdr:pic>
          <xdr:nvPicPr>
            <xdr:cNvPr id="6" name="Imagem 5">
              <a:extLst>
                <a:ext uri="{FF2B5EF4-FFF2-40B4-BE49-F238E27FC236}">
                  <a16:creationId xmlns:a16="http://schemas.microsoft.com/office/drawing/2014/main" id="{57F0E4C2-E5DE-36D3-DD60-16519F1F5B6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32:$G$54" spid="_x0000_s3497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44940" y="5280660"/>
              <a:ext cx="7856220" cy="38481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57</xdr:row>
          <xdr:rowOff>22860</xdr:rowOff>
        </xdr:from>
        <xdr:to>
          <xdr:col>18</xdr:col>
          <xdr:colOff>205740</xdr:colOff>
          <xdr:row>76</xdr:row>
          <xdr:rowOff>22860</xdr:rowOff>
        </xdr:to>
        <xdr:pic>
          <xdr:nvPicPr>
            <xdr:cNvPr id="8" name="Imagem 7">
              <a:extLst>
                <a:ext uri="{FF2B5EF4-FFF2-40B4-BE49-F238E27FC236}">
                  <a16:creationId xmlns:a16="http://schemas.microsoft.com/office/drawing/2014/main" id="{4FCD8B80-801F-4C59-BC84-549936E59A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58:$G$76" spid="_x0000_s3497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8854440" y="9662160"/>
              <a:ext cx="7856220" cy="326136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350520</xdr:colOff>
          <xdr:row>82</xdr:row>
          <xdr:rowOff>38100</xdr:rowOff>
        </xdr:from>
        <xdr:to>
          <xdr:col>18</xdr:col>
          <xdr:colOff>495300</xdr:colOff>
          <xdr:row>105</xdr:row>
          <xdr:rowOff>38100</xdr:rowOff>
        </xdr:to>
        <xdr:pic>
          <xdr:nvPicPr>
            <xdr:cNvPr id="10" name="Imagem 9">
              <a:extLst>
                <a:ext uri="{FF2B5EF4-FFF2-40B4-BE49-F238E27FC236}">
                  <a16:creationId xmlns:a16="http://schemas.microsoft.com/office/drawing/2014/main" id="{992A6D3E-AC5D-843B-204F-4FE36B0AA86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83:$G$105" spid="_x0000_s3497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144000" y="13997940"/>
              <a:ext cx="7856220" cy="485394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108</xdr:row>
          <xdr:rowOff>30480</xdr:rowOff>
        </xdr:from>
        <xdr:to>
          <xdr:col>18</xdr:col>
          <xdr:colOff>99060</xdr:colOff>
          <xdr:row>126</xdr:row>
          <xdr:rowOff>30480</xdr:rowOff>
        </xdr:to>
        <xdr:pic>
          <xdr:nvPicPr>
            <xdr:cNvPr id="12" name="Imagem 11">
              <a:extLst>
                <a:ext uri="{FF2B5EF4-FFF2-40B4-BE49-F238E27FC236}">
                  <a16:creationId xmlns:a16="http://schemas.microsoft.com/office/drawing/2014/main" id="{1EB9E366-C930-CA0B-5322-7F3397C4E7B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109:$G$126" spid="_x0000_s34975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8747760" y="19491960"/>
              <a:ext cx="7856220" cy="362712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106680</xdr:colOff>
          <xdr:row>128</xdr:row>
          <xdr:rowOff>7620</xdr:rowOff>
        </xdr:from>
        <xdr:to>
          <xdr:col>18</xdr:col>
          <xdr:colOff>137160</xdr:colOff>
          <xdr:row>141</xdr:row>
          <xdr:rowOff>15240</xdr:rowOff>
        </xdr:to>
        <xdr:pic>
          <xdr:nvPicPr>
            <xdr:cNvPr id="13" name="Imagem 12">
              <a:extLst>
                <a:ext uri="{FF2B5EF4-FFF2-40B4-BE49-F238E27FC236}">
                  <a16:creationId xmlns:a16="http://schemas.microsoft.com/office/drawing/2014/main" id="{A4EFFCAB-9587-C1C6-6FAD-9437C4ACDB9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129:$G$141" spid="_x0000_s34976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8778240" y="23454360"/>
              <a:ext cx="7863840" cy="24765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141</xdr:row>
          <xdr:rowOff>175260</xdr:rowOff>
        </xdr:from>
        <xdr:to>
          <xdr:col>18</xdr:col>
          <xdr:colOff>220980</xdr:colOff>
          <xdr:row>151</xdr:row>
          <xdr:rowOff>0</xdr:rowOff>
        </xdr:to>
        <xdr:pic>
          <xdr:nvPicPr>
            <xdr:cNvPr id="2" name="Imagem 1">
              <a:extLst>
                <a:ext uri="{FF2B5EF4-FFF2-40B4-BE49-F238E27FC236}">
                  <a16:creationId xmlns:a16="http://schemas.microsoft.com/office/drawing/2014/main" id="{2F74DABC-EE72-97C3-9FD0-8F838BF991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143:$G$151" spid="_x0000_s34977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8862060" y="26090880"/>
              <a:ext cx="7863840" cy="15621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121920</xdr:colOff>
          <xdr:row>152</xdr:row>
          <xdr:rowOff>129540</xdr:rowOff>
        </xdr:from>
        <xdr:to>
          <xdr:col>18</xdr:col>
          <xdr:colOff>274320</xdr:colOff>
          <xdr:row>168</xdr:row>
          <xdr:rowOff>182880</xdr:rowOff>
        </xdr:to>
        <xdr:pic>
          <xdr:nvPicPr>
            <xdr:cNvPr id="3" name="Imagem 2">
              <a:extLst>
                <a:ext uri="{FF2B5EF4-FFF2-40B4-BE49-F238E27FC236}">
                  <a16:creationId xmlns:a16="http://schemas.microsoft.com/office/drawing/2014/main" id="{4074C1C1-E820-8236-5C27-BC4CC2507F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154:$G$169" spid="_x0000_s34978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8915400" y="27957780"/>
              <a:ext cx="7863840" cy="351282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lauber.ACR\OneDrive\Documentos\Suape\Suape-DFs%20Mode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BP"/>
      <sheetName val="DRE"/>
      <sheetName val="DFC"/>
      <sheetName val="Índices"/>
      <sheetName val="Plano de Contas"/>
      <sheetName val="Estrutura BP"/>
      <sheetName val="Jun2017"/>
      <sheetName val="Jun2016"/>
      <sheetName val="Dez2016"/>
      <sheetName val="Dez2015"/>
    </sheetNames>
    <sheetDataSet>
      <sheetData sheetId="0">
        <row r="2">
          <cell r="H2" t="str">
            <v>tbBalJun2017TT[Cód. Balanço Patrimonial]</v>
          </cell>
          <cell r="I2" t="str">
            <v>tbBalJun2017TT[Saldo Final em Mil]</v>
          </cell>
        </row>
        <row r="3">
          <cell r="H3" t="str">
            <v>tbBalJun2016TT[Cód. Balanço Patrimonial]</v>
          </cell>
          <cell r="I3" t="str">
            <v>tbBalJun2016TT[Saldo Final em Mil]</v>
          </cell>
        </row>
        <row r="4">
          <cell r="H4" t="str">
            <v>tbBalDez2016TT[Cód. Balanço Patrimonial]</v>
          </cell>
          <cell r="I4" t="str">
            <v>tbBalDez2016TT[Saldo Final em Mil]</v>
          </cell>
        </row>
        <row r="5">
          <cell r="H5" t="str">
            <v>tbBalDez2015TT[Cód. Balanço Patrimonial]</v>
          </cell>
          <cell r="I5" t="str">
            <v>tbBalDez2015TT[Saldo Final em Mil]</v>
          </cell>
        </row>
        <row r="6">
          <cell r="H6" t="str">
            <v>tbFCJun2017TT[Cód. DFC]</v>
          </cell>
          <cell r="I6" t="str">
            <v>tbFCJun2017TT[Saldo Final em Mil]</v>
          </cell>
        </row>
        <row r="7">
          <cell r="H7" t="str">
            <v>tbFCJun2016TT[Cód. DFC]</v>
          </cell>
          <cell r="I7" t="str">
            <v>tbFCJun2016TT[Saldo Final em Mil]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_1" connectionId="3" xr16:uid="{F62792B2-CB8D-4110-BF95-D715F506CBD7}" autoFormatId="16" applyNumberFormats="0" applyBorderFormats="0" applyFontFormats="0" applyPatternFormats="0" applyAlignmentFormats="0" applyWidthHeightFormats="0">
  <queryTableRefresh nextId="6">
    <queryTableFields count="5">
      <queryTableField id="1" name="Mês" tableColumnId="1"/>
      <queryTableField id="2" name="Despesa" tableColumnId="2"/>
      <queryTableField id="3" name="CSLL S/AAP" tableColumnId="3"/>
      <queryTableField id="4" name="CSLL S/Contingências" tableColumnId="4"/>
      <queryTableField id="5" name="CSLL a Pagar" tableColumnId="5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_2" connectionId="5" xr16:uid="{489F28AD-028F-458F-B9F2-E21BAFF80864}" autoFormatId="16" applyNumberFormats="0" applyBorderFormats="0" applyFontFormats="0" applyPatternFormats="0" applyAlignmentFormats="0" applyWidthHeightFormats="0">
  <queryTableRefresh nextId="6">
    <queryTableFields count="5">
      <queryTableField id="1" name="Mês" tableColumnId="1"/>
      <queryTableField id="2" name="Despesa" tableColumnId="2"/>
      <queryTableField id="3" name="IRPJ S/AAP" tableColumnId="3"/>
      <queryTableField id="4" name="IRPJ S/Contingências" tableColumnId="4"/>
      <queryTableField id="5" name="IRPJ a Pagar" tableColumnId="5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_1" connectionId="8" xr16:uid="{3BE64E4A-AE88-4C92-91C5-91BC7108E1F3}" autoFormatId="16" applyNumberFormats="0" applyBorderFormats="0" applyFontFormats="0" applyPatternFormats="0" applyAlignmentFormats="0" applyWidthHeightFormats="0">
  <queryTableRefresh nextId="6">
    <queryTableFields count="5">
      <queryTableField id="1" name="Mês" tableColumnId="1"/>
      <queryTableField id="2" name="Índice" tableColumnId="2"/>
      <queryTableField id="3" name="No mês" tableColumnId="3"/>
      <queryTableField id="4" name="No ano" tableColumnId="4"/>
      <queryTableField id="5" name="12 meses" tableColumnId="5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D42FBEF-5196-47AF-92A9-4ED5634EA091}" name="tbPlcta" displayName="tbPlcta" ref="B5:J972" totalsRowShown="0">
  <autoFilter ref="B5:J972" xr:uid="{A7BB24C2-7B21-4A1C-9C62-B842D3BBB2A1}"/>
  <tableColumns count="9">
    <tableColumn id="1" xr3:uid="{159A6A8C-C659-4828-8961-53836F9C90A5}" name="Conta"/>
    <tableColumn id="2" xr3:uid="{5B40A728-6BCD-4770-B7DA-209A24E7F093}" name="Cód. Red."/>
    <tableColumn id="3" xr3:uid="{78ED9E40-CF1C-419C-B4DF-11F371A29A9A}" name="Descrição"/>
    <tableColumn id="4" xr3:uid="{556187D8-D462-4E84-94EC-2921771E275E}" name="Nat."/>
    <tableColumn id="5" xr3:uid="{4ECA270D-20AC-4805-9BAE-DD6009823D7D}" name="Rateio"/>
    <tableColumn id="6" xr3:uid="{884A6A96-D6B4-4B99-A6DC-A47437FE09FE}" name="Grau"/>
    <tableColumn id="8" xr3:uid="{C05D1380-21AC-4352-9B58-9346E56E6C6D}" name="Classificação BP/DRE"/>
    <tableColumn id="12" xr3:uid="{AB225691-E17F-4AEB-83F7-FDD6E8EC320A}" name="DVA"/>
    <tableColumn id="14" xr3:uid="{68EBD6CE-9934-4375-B94D-4B722C25B2EE}" name="Nota Explicativa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95D769C-4A71-4B60-8733-38A341B5043F}" name="CSLL" displayName="CSLL" ref="A1:E14" tableType="queryTable" totalsRowCount="1">
  <autoFilter ref="A1:E13" xr:uid="{20DD1221-7709-4C47-944F-5D3AE7495B28}"/>
  <tableColumns count="5">
    <tableColumn id="1" xr3:uid="{56C0826F-13FD-4B57-9706-7D6CA2715F3A}" uniqueName="1" name="Mês" totalsRowLabel="Total" queryTableFieldId="1" dataDxfId="26"/>
    <tableColumn id="2" xr3:uid="{B65B78B6-E655-4B5B-ABE8-AD1A7AD7A313}" uniqueName="2" name="Despesa" totalsRowFunction="sum" queryTableFieldId="2" dataDxfId="25" totalsRowDxfId="24" dataCellStyle="Vírgula"/>
    <tableColumn id="3" xr3:uid="{19D601AA-EC21-4503-8FA8-CB13D0F1E610}" uniqueName="3" name="CSLL S/AAP" totalsRowFunction="sum" queryTableFieldId="3" dataDxfId="23" totalsRowDxfId="22" dataCellStyle="Vírgula"/>
    <tableColumn id="4" xr3:uid="{047F1CED-60FC-42C0-8A42-B7178AED9BA3}" uniqueName="4" name="CSLL S/Contingências" totalsRowFunction="sum" queryTableFieldId="4" dataDxfId="21" totalsRowDxfId="20" dataCellStyle="Vírgula"/>
    <tableColumn id="5" xr3:uid="{60576BD0-F876-47BA-85A3-200E5ECB2178}" uniqueName="5" name="CSLL a Pagar" totalsRowFunction="sum" queryTableFieldId="5" dataDxfId="19" totalsRowDxfId="18" dataCellStyle="Vírgula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2109277-12F8-46BC-AFA1-0373105EC4EF}" name="IRPJ" displayName="IRPJ" ref="H1:L14" tableType="queryTable" totalsRowCount="1">
  <autoFilter ref="H1:L13" xr:uid="{0DF40FA0-9597-4114-9E7F-1472B646DC8D}"/>
  <tableColumns count="5">
    <tableColumn id="1" xr3:uid="{26F3BA35-6954-429C-9C48-6D1B66B0A3EB}" uniqueName="1" name="Mês" totalsRowLabel="Total" queryTableFieldId="1" dataDxfId="17"/>
    <tableColumn id="2" xr3:uid="{24BA1E9F-1D2E-4C41-A14C-987B1072C6CA}" uniqueName="2" name="Despesa" totalsRowFunction="sum" queryTableFieldId="2" dataDxfId="16" totalsRowDxfId="15" dataCellStyle="Vírgula"/>
    <tableColumn id="3" xr3:uid="{AC2240EA-2467-4823-BF3A-B72B6EB7A8A5}" uniqueName="3" name="IRPJ S/AAP" totalsRowFunction="sum" queryTableFieldId="3" dataDxfId="14" totalsRowDxfId="13" dataCellStyle="Vírgula"/>
    <tableColumn id="4" xr3:uid="{199930FE-59D9-455E-A25E-9B0A29B7AE09}" uniqueName="4" name="IRPJ S/Contingências" totalsRowFunction="sum" queryTableFieldId="4" dataDxfId="12" totalsRowDxfId="11" dataCellStyle="Vírgula"/>
    <tableColumn id="5" xr3:uid="{1158DC5D-25B5-4D33-A70B-EEFEF48096CD}" uniqueName="5" name="IRPJ a Pagar" totalsRowFunction="sum" queryTableFieldId="5" dataDxfId="10" totalsRowDxfId="9" dataCellStyle="Vírgula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7DF26F1-E3EF-4D50-B36E-CF08D868E401}" name="tb_IPCA" displayName="tb_IPCA" ref="A1:E350" tableType="queryTable" totalsRowShown="0">
  <autoFilter ref="A1:E350" xr:uid="{D7DF26F1-E3EF-4D50-B36E-CF08D868E401}"/>
  <tableColumns count="5">
    <tableColumn id="1" xr3:uid="{346FAB8B-BC23-48B4-9515-5B9A160D0841}" uniqueName="1" name="Mês" queryTableFieldId="1" dataDxfId="8"/>
    <tableColumn id="2" xr3:uid="{494FF7DC-671D-4D13-A21E-09573C496F09}" uniqueName="2" name="Índice" queryTableFieldId="2"/>
    <tableColumn id="3" xr3:uid="{3E7B3662-964B-46EE-ACA1-E65C3C6A9784}" uniqueName="3" name="No mês" queryTableFieldId="3"/>
    <tableColumn id="4" xr3:uid="{BC9DB38E-0B71-42B4-9F83-B28AFED10A4A}" uniqueName="4" name="No ano" queryTableFieldId="4"/>
    <tableColumn id="5" xr3:uid="{E06B380D-9208-4DCB-A7A8-1CA1C66C274E}" uniqueName="5" name="12 mese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9F263-3CF1-4434-A9FB-1B13AA92E9FB}">
  <sheetPr codeName="Planilha1"/>
  <dimension ref="B2:I21"/>
  <sheetViews>
    <sheetView showGridLines="0" workbookViewId="0">
      <selection activeCell="B13" sqref="B13"/>
    </sheetView>
  </sheetViews>
  <sheetFormatPr defaultRowHeight="14.5" x14ac:dyDescent="0.35"/>
  <cols>
    <col min="2" max="2" width="29" customWidth="1"/>
    <col min="3" max="3" width="14.453125" style="68" customWidth="1"/>
    <col min="4" max="4" width="12.6328125" customWidth="1"/>
    <col min="5" max="5" width="13.36328125" bestFit="1" customWidth="1"/>
    <col min="6" max="6" width="10.90625" bestFit="1" customWidth="1"/>
  </cols>
  <sheetData>
    <row r="2" spans="2:9" x14ac:dyDescent="0.35">
      <c r="B2" s="71" t="s">
        <v>2207</v>
      </c>
      <c r="C2" s="73">
        <f>BP!L10</f>
        <v>44561</v>
      </c>
    </row>
    <row r="3" spans="2:9" x14ac:dyDescent="0.35">
      <c r="B3" s="71" t="s">
        <v>2208</v>
      </c>
      <c r="C3" s="74">
        <f>EOMONTH(C2,-3)</f>
        <v>44469</v>
      </c>
    </row>
    <row r="4" spans="2:9" x14ac:dyDescent="0.35">
      <c r="B4" s="71" t="s">
        <v>2209</v>
      </c>
      <c r="C4" s="74">
        <f>EOMONTH(C2,-MONTH(C2))</f>
        <v>44196</v>
      </c>
    </row>
    <row r="8" spans="2:9" x14ac:dyDescent="0.35">
      <c r="B8" s="69" t="s">
        <v>2210</v>
      </c>
      <c r="C8" s="70" t="s">
        <v>2212</v>
      </c>
      <c r="D8" s="69" t="s">
        <v>2213</v>
      </c>
      <c r="E8" s="69" t="s">
        <v>2202</v>
      </c>
      <c r="F8" s="69" t="s">
        <v>2214</v>
      </c>
    </row>
    <row r="9" spans="2:9" x14ac:dyDescent="0.35">
      <c r="B9" s="69" t="s">
        <v>2211</v>
      </c>
      <c r="C9" s="72">
        <f>BP!R113</f>
        <v>-10804</v>
      </c>
      <c r="D9" s="72" t="e">
        <f>BP!#REF!</f>
        <v>#REF!</v>
      </c>
      <c r="E9" s="72"/>
      <c r="F9" s="72" t="e">
        <f>BP!#REF!</f>
        <v>#REF!</v>
      </c>
      <c r="G9" s="1"/>
      <c r="H9" s="1"/>
      <c r="I9" s="1"/>
    </row>
    <row r="10" spans="2:9" x14ac:dyDescent="0.35">
      <c r="B10" s="69" t="s">
        <v>2215</v>
      </c>
      <c r="C10" s="72">
        <f>DMPL!R26</f>
        <v>10714</v>
      </c>
      <c r="D10" s="72"/>
      <c r="E10" s="72"/>
      <c r="F10" s="72" t="e">
        <f>DMPL!R11</f>
        <v>#REF!</v>
      </c>
      <c r="G10" s="1"/>
      <c r="H10" s="1"/>
      <c r="I10" s="1"/>
    </row>
    <row r="11" spans="2:9" x14ac:dyDescent="0.35">
      <c r="B11" s="69" t="s">
        <v>2216</v>
      </c>
      <c r="C11" s="72" t="e">
        <f>DFC!#REF!</f>
        <v>#REF!</v>
      </c>
      <c r="D11" s="72"/>
      <c r="E11" s="72" t="e">
        <f>DFC!#REF!</f>
        <v>#REF!</v>
      </c>
      <c r="F11" s="72" t="e">
        <f>DFC!#REF!</f>
        <v>#REF!</v>
      </c>
      <c r="G11" s="1"/>
      <c r="H11" s="1"/>
      <c r="I11" s="1"/>
    </row>
    <row r="12" spans="2:9" x14ac:dyDescent="0.35">
      <c r="C12" s="1"/>
      <c r="D12" s="1"/>
      <c r="E12" s="1"/>
      <c r="F12" s="1"/>
      <c r="G12" s="1"/>
      <c r="H12" s="1"/>
      <c r="I12" s="1"/>
    </row>
    <row r="13" spans="2:9" x14ac:dyDescent="0.35">
      <c r="C13" s="1"/>
      <c r="D13" s="1"/>
      <c r="E13" s="1"/>
      <c r="F13" s="1"/>
      <c r="G13" s="1"/>
      <c r="H13" s="1"/>
      <c r="I13" s="1"/>
    </row>
    <row r="14" spans="2:9" x14ac:dyDescent="0.35">
      <c r="C14" s="1"/>
      <c r="D14" s="1"/>
      <c r="E14" s="1"/>
      <c r="F14" s="1"/>
      <c r="G14" s="1"/>
      <c r="H14" s="1"/>
      <c r="I14" s="1"/>
    </row>
    <row r="15" spans="2:9" x14ac:dyDescent="0.35">
      <c r="C15" s="1"/>
      <c r="D15" s="1"/>
      <c r="E15" s="1"/>
      <c r="F15" s="1"/>
      <c r="G15" s="1"/>
      <c r="H15" s="1"/>
      <c r="I15" s="1"/>
    </row>
    <row r="16" spans="2:9" x14ac:dyDescent="0.35">
      <c r="C16" s="1"/>
      <c r="D16" s="1"/>
      <c r="E16" s="1"/>
      <c r="F16" s="1"/>
      <c r="G16" s="1"/>
      <c r="H16" s="1"/>
      <c r="I16" s="1"/>
    </row>
    <row r="17" spans="3:9" x14ac:dyDescent="0.35">
      <c r="C17" s="1"/>
      <c r="D17" s="1"/>
      <c r="E17" s="1"/>
      <c r="F17" s="1"/>
      <c r="G17" s="1"/>
      <c r="H17" s="1"/>
      <c r="I17" s="1"/>
    </row>
    <row r="18" spans="3:9" x14ac:dyDescent="0.35">
      <c r="C18" s="1"/>
      <c r="D18" s="1"/>
      <c r="E18" s="1"/>
      <c r="F18" s="1"/>
      <c r="G18" s="1"/>
      <c r="H18" s="1"/>
      <c r="I18" s="1"/>
    </row>
    <row r="19" spans="3:9" x14ac:dyDescent="0.35">
      <c r="C19" s="1"/>
      <c r="D19" s="1"/>
      <c r="E19" s="1"/>
      <c r="F19" s="1"/>
      <c r="G19" s="1"/>
      <c r="H19" s="1"/>
      <c r="I19" s="1"/>
    </row>
    <row r="20" spans="3:9" x14ac:dyDescent="0.35">
      <c r="C20" s="1"/>
      <c r="D20" s="1"/>
      <c r="E20" s="1"/>
      <c r="F20" s="1"/>
      <c r="G20" s="1"/>
      <c r="H20" s="1"/>
      <c r="I20" s="1"/>
    </row>
    <row r="21" spans="3:9" x14ac:dyDescent="0.35">
      <c r="C21" s="1"/>
      <c r="D21" s="1"/>
      <c r="E21" s="1"/>
      <c r="F21" s="1"/>
      <c r="G21" s="1"/>
      <c r="H21" s="1"/>
      <c r="I21" s="1"/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17"/>
  <dimension ref="A2:U95"/>
  <sheetViews>
    <sheetView showGridLines="0" topLeftCell="B51" zoomScaleNormal="100" zoomScaleSheetLayoutView="110" workbookViewId="0">
      <selection activeCell="E107" sqref="E107"/>
    </sheetView>
  </sheetViews>
  <sheetFormatPr defaultRowHeight="14.5" x14ac:dyDescent="0.35"/>
  <cols>
    <col min="1" max="1" width="0.90625" customWidth="1"/>
    <col min="2" max="2" width="31.08984375" customWidth="1"/>
    <col min="3" max="3" width="13.6328125" customWidth="1"/>
    <col min="4" max="4" width="18.90625" style="2" bestFit="1" customWidth="1"/>
    <col min="5" max="5" width="0.54296875" style="2" customWidth="1"/>
    <col min="6" max="6" width="15.6328125" style="2" customWidth="1"/>
    <col min="7" max="7" width="0.54296875" style="1" customWidth="1"/>
    <col min="8" max="8" width="16.90625" style="1" bestFit="1" customWidth="1"/>
    <col min="9" max="9" width="0.54296875" style="1" customWidth="1"/>
    <col min="10" max="10" width="18.90625" style="1" bestFit="1" customWidth="1"/>
    <col min="11" max="11" width="0.54296875" style="1" customWidth="1"/>
    <col min="12" max="12" width="16.90625" style="3" bestFit="1" customWidth="1"/>
    <col min="13" max="13" width="0.54296875" style="3" customWidth="1"/>
    <col min="14" max="14" width="15.6328125" style="3" hidden="1" customWidth="1"/>
    <col min="15" max="15" width="0.54296875" style="3" hidden="1" customWidth="1"/>
    <col min="16" max="16" width="18.54296875" style="3" bestFit="1" customWidth="1"/>
    <col min="17" max="17" width="0.90625" style="1" customWidth="1"/>
    <col min="18" max="18" width="13.54296875" hidden="1" customWidth="1"/>
    <col min="19" max="19" width="9.08984375" hidden="1" customWidth="1"/>
    <col min="20" max="20" width="10.54296875" hidden="1" customWidth="1"/>
    <col min="21" max="21" width="16.54296875" bestFit="1" customWidth="1"/>
  </cols>
  <sheetData>
    <row r="2" spans="1:18" x14ac:dyDescent="0.35">
      <c r="A2" s="340" t="s">
        <v>1107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</row>
    <row r="3" spans="1:18" x14ac:dyDescent="0.35">
      <c r="A3" s="340" t="s">
        <v>0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</row>
    <row r="4" spans="1:18" x14ac:dyDescent="0.35">
      <c r="A4" s="42"/>
      <c r="B4" s="42"/>
      <c r="C4" s="42"/>
      <c r="D4" s="41"/>
      <c r="E4" s="41"/>
      <c r="F4" s="41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1:18" x14ac:dyDescent="0.35">
      <c r="A5" s="340" t="s">
        <v>1189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</row>
    <row r="6" spans="1:18" x14ac:dyDescent="0.35">
      <c r="A6" s="340" t="s">
        <v>2375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340"/>
      <c r="P6" s="340"/>
      <c r="Q6" s="340"/>
    </row>
    <row r="7" spans="1:18" x14ac:dyDescent="0.35">
      <c r="A7" s="342" t="s">
        <v>1109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</row>
    <row r="8" spans="1:18" x14ac:dyDescent="0.3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8" ht="26" x14ac:dyDescent="0.35">
      <c r="A9" s="6"/>
      <c r="B9" s="12"/>
      <c r="C9" s="12"/>
      <c r="D9" s="29" t="s">
        <v>1190</v>
      </c>
      <c r="E9" s="10"/>
      <c r="F9" s="29" t="s">
        <v>1191</v>
      </c>
      <c r="G9" s="11"/>
      <c r="H9" s="29" t="s">
        <v>2284</v>
      </c>
      <c r="I9" s="11"/>
      <c r="J9" s="29" t="s">
        <v>1192</v>
      </c>
      <c r="K9" s="11"/>
      <c r="L9" s="29" t="s">
        <v>2261</v>
      </c>
      <c r="M9" s="11"/>
      <c r="N9" s="30" t="s">
        <v>1193</v>
      </c>
      <c r="O9" s="11"/>
      <c r="P9" s="31" t="s">
        <v>1194</v>
      </c>
      <c r="Q9" s="11"/>
      <c r="R9" s="12"/>
    </row>
    <row r="10" spans="1:18" s="6" customFormat="1" ht="13" x14ac:dyDescent="0.3">
      <c r="B10" s="12"/>
      <c r="C10" s="12"/>
      <c r="D10" s="10"/>
      <c r="E10" s="10"/>
      <c r="F10" s="10"/>
      <c r="G10" s="11"/>
      <c r="H10" s="11"/>
      <c r="I10" s="11"/>
      <c r="J10" s="11"/>
      <c r="K10" s="11"/>
      <c r="L10" s="12"/>
      <c r="M10" s="12"/>
      <c r="N10" s="12"/>
      <c r="O10" s="12"/>
      <c r="P10" s="8"/>
      <c r="Q10" s="11"/>
      <c r="R10" s="12"/>
    </row>
    <row r="11" spans="1:18" hidden="1" x14ac:dyDescent="0.35">
      <c r="B11" s="8" t="e">
        <v>#REF!</v>
      </c>
      <c r="C11" s="8"/>
      <c r="D11" s="148">
        <v>1574330</v>
      </c>
      <c r="E11" s="149"/>
      <c r="F11" s="148">
        <v>25637</v>
      </c>
      <c r="G11" s="149"/>
      <c r="H11" s="149">
        <v>0</v>
      </c>
      <c r="I11" s="149"/>
      <c r="J11" s="148">
        <v>1415116</v>
      </c>
      <c r="K11" s="149"/>
      <c r="L11" s="148">
        <v>45238</v>
      </c>
      <c r="M11" s="149"/>
      <c r="N11" s="148" t="e">
        <v>#REF!</v>
      </c>
      <c r="O11" s="149"/>
      <c r="P11" s="148">
        <v>3060321</v>
      </c>
      <c r="Q11" s="11"/>
      <c r="R11" s="33" t="e">
        <v>#REF!</v>
      </c>
    </row>
    <row r="12" spans="1:18" hidden="1" x14ac:dyDescent="0.35">
      <c r="B12" s="8"/>
      <c r="C12" s="8"/>
      <c r="D12" s="148"/>
      <c r="E12" s="149"/>
      <c r="F12" s="148"/>
      <c r="G12" s="149"/>
      <c r="H12" s="149"/>
      <c r="I12" s="149"/>
      <c r="J12" s="148"/>
      <c r="K12" s="149"/>
      <c r="L12" s="148"/>
      <c r="M12" s="149"/>
      <c r="N12" s="148"/>
      <c r="O12" s="149"/>
      <c r="P12" s="148"/>
      <c r="Q12" s="11"/>
      <c r="R12" s="33"/>
    </row>
    <row r="13" spans="1:18" ht="15" hidden="1" thickBot="1" x14ac:dyDescent="0.4">
      <c r="B13" s="32" t="s">
        <v>1195</v>
      </c>
      <c r="C13" s="32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8"/>
      <c r="Q13" s="11"/>
      <c r="R13" s="12"/>
    </row>
    <row r="14" spans="1:18" ht="15" hidden="1" thickBot="1" x14ac:dyDescent="0.4">
      <c r="B14" s="17" t="s">
        <v>1196</v>
      </c>
      <c r="C14" s="17"/>
      <c r="D14" s="149">
        <v>3171</v>
      </c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8">
        <v>3171</v>
      </c>
      <c r="Q14" s="11"/>
      <c r="R14" s="75">
        <v>1001</v>
      </c>
    </row>
    <row r="15" spans="1:18" ht="3.9" hidden="1" customHeight="1" thickBot="1" x14ac:dyDescent="0.4">
      <c r="B15" s="12"/>
      <c r="C15" s="12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8"/>
      <c r="Q15" s="11"/>
      <c r="R15" s="12"/>
    </row>
    <row r="16" spans="1:18" ht="15" hidden="1" thickBot="1" x14ac:dyDescent="0.4">
      <c r="B16" s="32" t="s">
        <v>1197</v>
      </c>
      <c r="C16" s="32"/>
      <c r="D16" s="149"/>
      <c r="E16" s="149"/>
      <c r="F16" s="149">
        <v>0</v>
      </c>
      <c r="G16" s="149"/>
      <c r="H16" s="149"/>
      <c r="I16" s="149"/>
      <c r="J16" s="149"/>
      <c r="K16" s="149"/>
      <c r="L16" s="149"/>
      <c r="M16" s="149"/>
      <c r="N16" s="149"/>
      <c r="O16" s="149"/>
      <c r="P16" s="148">
        <v>0</v>
      </c>
      <c r="Q16" s="11"/>
      <c r="R16" s="75">
        <v>1823</v>
      </c>
    </row>
    <row r="17" spans="2:20" ht="3.9" hidden="1" customHeight="1" x14ac:dyDescent="0.35">
      <c r="B17" s="12"/>
      <c r="C17" s="12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8"/>
      <c r="Q17" s="11"/>
      <c r="R17" s="12"/>
    </row>
    <row r="18" spans="2:20" ht="15" hidden="1" thickBot="1" x14ac:dyDescent="0.4">
      <c r="B18" s="32" t="s">
        <v>1199</v>
      </c>
      <c r="C18" s="32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8"/>
      <c r="Q18" s="11"/>
      <c r="R18" s="12"/>
    </row>
    <row r="19" spans="2:20" ht="15" hidden="1" thickBot="1" x14ac:dyDescent="0.4">
      <c r="B19" s="17" t="s">
        <v>1200</v>
      </c>
      <c r="C19" s="17"/>
      <c r="D19" s="149"/>
      <c r="E19" s="149"/>
      <c r="F19" s="149"/>
      <c r="G19" s="149"/>
      <c r="H19" s="149"/>
      <c r="I19" s="149"/>
      <c r="J19" s="149">
        <v>-9566</v>
      </c>
      <c r="K19" s="149"/>
      <c r="L19" s="149"/>
      <c r="M19" s="149"/>
      <c r="N19" s="149"/>
      <c r="O19" s="149"/>
      <c r="P19" s="148">
        <v>-9566</v>
      </c>
      <c r="Q19" s="11"/>
      <c r="R19" s="75">
        <v>984</v>
      </c>
      <c r="T19" s="7" t="e">
        <v>#REF!</v>
      </c>
    </row>
    <row r="20" spans="2:20" ht="15" hidden="1" thickBot="1" x14ac:dyDescent="0.4">
      <c r="B20" s="17" t="s">
        <v>1201</v>
      </c>
      <c r="C20" s="17"/>
      <c r="D20" s="149"/>
      <c r="E20" s="149"/>
      <c r="F20" s="149"/>
      <c r="G20" s="149"/>
      <c r="H20" s="149"/>
      <c r="I20" s="149"/>
      <c r="J20" s="149">
        <v>3252</v>
      </c>
      <c r="K20" s="149"/>
      <c r="L20" s="149"/>
      <c r="M20" s="149"/>
      <c r="N20" s="149"/>
      <c r="O20" s="149"/>
      <c r="P20" s="148">
        <v>3252</v>
      </c>
      <c r="Q20" s="11"/>
      <c r="R20" s="75">
        <v>985</v>
      </c>
      <c r="S20" s="75">
        <v>986</v>
      </c>
      <c r="T20" s="7" t="e">
        <v>#REF!</v>
      </c>
    </row>
    <row r="21" spans="2:20" ht="3.9" hidden="1" customHeight="1" x14ac:dyDescent="0.35">
      <c r="B21" s="17"/>
      <c r="C21" s="17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8"/>
      <c r="Q21" s="11"/>
      <c r="R21" s="12"/>
    </row>
    <row r="22" spans="2:20" hidden="1" x14ac:dyDescent="0.35">
      <c r="B22" s="32" t="s">
        <v>1198</v>
      </c>
      <c r="C22" s="32"/>
      <c r="D22" s="149"/>
      <c r="E22" s="149"/>
      <c r="F22" s="149"/>
      <c r="G22" s="149"/>
      <c r="H22" s="149"/>
      <c r="I22" s="149"/>
      <c r="K22" s="149"/>
      <c r="L22" s="149"/>
      <c r="M22" s="149"/>
      <c r="N22" s="149"/>
      <c r="O22" s="149"/>
      <c r="P22" s="148"/>
      <c r="Q22" s="11"/>
      <c r="R22" s="12"/>
    </row>
    <row r="23" spans="2:20" hidden="1" x14ac:dyDescent="0.35">
      <c r="B23" s="17" t="s">
        <v>2164</v>
      </c>
      <c r="C23" s="32"/>
      <c r="D23" s="149"/>
      <c r="E23" s="149"/>
      <c r="F23" s="149"/>
      <c r="G23" s="149"/>
      <c r="H23" s="149"/>
      <c r="I23" s="149"/>
      <c r="J23" s="149"/>
      <c r="K23" s="149"/>
      <c r="L23" s="149" t="e">
        <v>#REF!</v>
      </c>
      <c r="M23" s="149"/>
      <c r="N23" s="149"/>
      <c r="O23" s="149"/>
      <c r="P23" s="148" t="e">
        <v>#REF!</v>
      </c>
      <c r="Q23" s="11"/>
      <c r="R23" s="12"/>
    </row>
    <row r="24" spans="2:20" hidden="1" x14ac:dyDescent="0.35">
      <c r="B24" s="17" t="s">
        <v>2165</v>
      </c>
      <c r="C24" s="32"/>
      <c r="D24" s="149"/>
      <c r="E24" s="149"/>
      <c r="F24" s="149"/>
      <c r="G24" s="149"/>
      <c r="H24" s="149"/>
      <c r="I24" s="149"/>
      <c r="J24" s="150"/>
      <c r="K24" s="149"/>
      <c r="L24" s="149" t="e">
        <v>#REF!</v>
      </c>
      <c r="M24" s="149"/>
      <c r="N24" s="149"/>
      <c r="O24" s="149"/>
      <c r="P24" s="148" t="e">
        <v>#REF!</v>
      </c>
      <c r="Q24" s="11"/>
      <c r="R24" s="12"/>
    </row>
    <row r="25" spans="2:20" ht="3.9" hidden="1" customHeight="1" x14ac:dyDescent="0.35">
      <c r="B25" s="14"/>
      <c r="C25" s="14"/>
      <c r="D25" s="151"/>
      <c r="E25" s="149"/>
      <c r="F25" s="151"/>
      <c r="G25" s="149"/>
      <c r="H25" s="151"/>
      <c r="I25" s="149"/>
      <c r="J25" s="149"/>
      <c r="K25" s="149"/>
      <c r="L25" s="151"/>
      <c r="M25" s="149"/>
      <c r="N25" s="151"/>
      <c r="O25" s="149"/>
      <c r="P25" s="151"/>
      <c r="Q25" s="11"/>
      <c r="R25" s="12"/>
    </row>
    <row r="26" spans="2:20" hidden="1" x14ac:dyDescent="0.35">
      <c r="B26" s="8" t="s">
        <v>2378</v>
      </c>
      <c r="C26" s="8"/>
      <c r="D26" s="152">
        <v>1578222</v>
      </c>
      <c r="E26" s="153"/>
      <c r="F26" s="152">
        <v>26344</v>
      </c>
      <c r="G26" s="153"/>
      <c r="H26" s="152">
        <v>93875</v>
      </c>
      <c r="I26" s="153"/>
      <c r="J26" s="152">
        <v>1402489</v>
      </c>
      <c r="K26" s="153"/>
      <c r="L26" s="152">
        <v>10714</v>
      </c>
      <c r="M26" s="153"/>
      <c r="N26" s="152" t="e">
        <v>#REF!</v>
      </c>
      <c r="O26" s="153"/>
      <c r="P26" s="152">
        <v>3111644</v>
      </c>
      <c r="Q26" s="11"/>
      <c r="R26" s="33">
        <v>10714</v>
      </c>
    </row>
    <row r="27" spans="2:20" ht="8.25" hidden="1" customHeight="1" x14ac:dyDescent="0.35">
      <c r="B27" s="8"/>
      <c r="C27" s="8"/>
      <c r="D27" s="148"/>
      <c r="E27" s="149"/>
      <c r="F27" s="148"/>
      <c r="G27" s="149"/>
      <c r="H27" s="149"/>
      <c r="I27" s="149"/>
      <c r="J27" s="148"/>
      <c r="K27" s="149"/>
      <c r="L27" s="148"/>
      <c r="M27" s="149"/>
      <c r="N27" s="148"/>
      <c r="O27" s="149"/>
      <c r="P27" s="148"/>
      <c r="Q27" s="11"/>
      <c r="R27" s="33"/>
    </row>
    <row r="28" spans="2:20" ht="15" hidden="1" thickBot="1" x14ac:dyDescent="0.4">
      <c r="B28" s="32" t="s">
        <v>1195</v>
      </c>
      <c r="C28" s="32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8"/>
      <c r="Q28" s="11"/>
      <c r="R28" s="12"/>
    </row>
    <row r="29" spans="2:20" ht="15" hidden="1" thickBot="1" x14ac:dyDescent="0.4">
      <c r="B29" s="17" t="s">
        <v>1196</v>
      </c>
      <c r="C29" s="17"/>
      <c r="D29" s="149">
        <v>2325</v>
      </c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8">
        <v>2325</v>
      </c>
      <c r="Q29" s="11"/>
      <c r="R29" s="75">
        <v>1001</v>
      </c>
      <c r="S29" s="75">
        <v>954</v>
      </c>
    </row>
    <row r="30" spans="2:20" ht="3.9" hidden="1" customHeight="1" thickBot="1" x14ac:dyDescent="0.4">
      <c r="B30" s="12"/>
      <c r="C30" s="12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8"/>
      <c r="Q30" s="11"/>
      <c r="R30" s="12"/>
    </row>
    <row r="31" spans="2:20" ht="15.75" hidden="1" customHeight="1" thickBot="1" x14ac:dyDescent="0.4">
      <c r="B31" s="32" t="s">
        <v>1197</v>
      </c>
      <c r="C31" s="32"/>
      <c r="D31" s="149"/>
      <c r="E31" s="149"/>
      <c r="F31" s="149" t="e">
        <v>#REF!</v>
      </c>
      <c r="G31" s="149"/>
      <c r="H31" s="149"/>
      <c r="I31" s="149"/>
      <c r="J31" s="149"/>
      <c r="K31" s="149"/>
      <c r="L31" s="149"/>
      <c r="M31" s="149"/>
      <c r="N31" s="149"/>
      <c r="O31" s="149"/>
      <c r="P31" s="148" t="e">
        <v>#REF!</v>
      </c>
      <c r="Q31" s="11"/>
      <c r="R31" s="75">
        <v>1823</v>
      </c>
    </row>
    <row r="32" spans="2:20" ht="3.9" hidden="1" customHeight="1" x14ac:dyDescent="0.35">
      <c r="B32" s="12"/>
      <c r="C32" s="12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8"/>
      <c r="Q32" s="11"/>
      <c r="R32" s="12"/>
    </row>
    <row r="33" spans="2:21" ht="15" hidden="1" thickBot="1" x14ac:dyDescent="0.4">
      <c r="B33" s="32" t="s">
        <v>1199</v>
      </c>
      <c r="C33" s="32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8"/>
      <c r="Q33" s="11"/>
      <c r="R33" s="12"/>
    </row>
    <row r="34" spans="2:21" ht="15" hidden="1" thickBot="1" x14ac:dyDescent="0.4">
      <c r="B34" s="17" t="s">
        <v>1200</v>
      </c>
      <c r="C34" s="17"/>
      <c r="D34" s="149"/>
      <c r="E34" s="149"/>
      <c r="F34" s="149"/>
      <c r="G34" s="149"/>
      <c r="H34" s="149"/>
      <c r="I34" s="149"/>
      <c r="J34" s="149">
        <v>-9566</v>
      </c>
      <c r="K34" s="149"/>
      <c r="L34" s="149"/>
      <c r="M34" s="149"/>
      <c r="N34" s="149"/>
      <c r="O34" s="149"/>
      <c r="P34" s="148">
        <v>-9566</v>
      </c>
      <c r="Q34" s="11"/>
      <c r="R34" s="75">
        <v>984</v>
      </c>
      <c r="T34" s="7" t="e">
        <v>#REF!</v>
      </c>
    </row>
    <row r="35" spans="2:21" ht="15" hidden="1" thickBot="1" x14ac:dyDescent="0.4">
      <c r="B35" s="17" t="s">
        <v>1201</v>
      </c>
      <c r="C35" s="17"/>
      <c r="D35" s="149"/>
      <c r="E35" s="149"/>
      <c r="F35" s="149"/>
      <c r="G35" s="149"/>
      <c r="H35" s="149"/>
      <c r="I35" s="149"/>
      <c r="J35" s="149">
        <v>1626</v>
      </c>
      <c r="K35" s="149"/>
      <c r="L35" s="149"/>
      <c r="M35" s="149"/>
      <c r="N35" s="149"/>
      <c r="O35" s="149"/>
      <c r="P35" s="148">
        <v>1626</v>
      </c>
      <c r="Q35" s="11"/>
      <c r="R35" s="75">
        <v>985</v>
      </c>
      <c r="S35" s="75">
        <v>986</v>
      </c>
      <c r="T35" s="7" t="e">
        <v>#REF!</v>
      </c>
    </row>
    <row r="36" spans="2:21" ht="3.9" hidden="1" customHeight="1" x14ac:dyDescent="0.35">
      <c r="B36" s="17"/>
      <c r="C36" s="17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8"/>
      <c r="Q36" s="11"/>
      <c r="R36" s="12"/>
    </row>
    <row r="37" spans="2:21" hidden="1" x14ac:dyDescent="0.35">
      <c r="B37" s="32" t="s">
        <v>1198</v>
      </c>
      <c r="C37" s="32"/>
      <c r="D37" s="149"/>
      <c r="E37" s="149"/>
      <c r="F37" s="149"/>
      <c r="G37" s="149"/>
      <c r="H37" s="149"/>
      <c r="I37" s="149"/>
      <c r="K37" s="149"/>
      <c r="L37" s="149"/>
      <c r="M37" s="149"/>
      <c r="N37" s="149"/>
      <c r="O37" s="149"/>
      <c r="P37" s="148"/>
      <c r="Q37" s="11"/>
      <c r="R37" s="12"/>
    </row>
    <row r="38" spans="2:21" hidden="1" x14ac:dyDescent="0.35">
      <c r="B38" s="17" t="s">
        <v>2164</v>
      </c>
      <c r="C38" s="32"/>
      <c r="D38" s="149"/>
      <c r="E38" s="149"/>
      <c r="F38" s="149"/>
      <c r="G38" s="149"/>
      <c r="H38" s="149"/>
      <c r="I38" s="149"/>
      <c r="J38" s="149"/>
      <c r="K38" s="149"/>
      <c r="L38" s="149">
        <v>56953</v>
      </c>
      <c r="M38" s="149"/>
      <c r="N38" s="149"/>
      <c r="O38" s="149"/>
      <c r="P38" s="148">
        <v>56953</v>
      </c>
      <c r="Q38" s="11"/>
      <c r="R38" s="12"/>
    </row>
    <row r="39" spans="2:21" ht="15" hidden="1" thickBot="1" x14ac:dyDescent="0.4">
      <c r="B39" s="17" t="s">
        <v>2165</v>
      </c>
      <c r="C39" s="32"/>
      <c r="D39" s="149"/>
      <c r="E39" s="149"/>
      <c r="F39" s="149"/>
      <c r="G39" s="149"/>
      <c r="H39" s="149"/>
      <c r="I39" s="149"/>
      <c r="K39" s="149"/>
      <c r="L39" s="149">
        <v>7940</v>
      </c>
      <c r="M39" s="149"/>
      <c r="N39" s="149"/>
      <c r="O39" s="149"/>
      <c r="P39" s="148">
        <v>7940</v>
      </c>
      <c r="Q39" s="11"/>
      <c r="R39" s="12"/>
    </row>
    <row r="40" spans="2:21" ht="15.75" hidden="1" customHeight="1" thickBot="1" x14ac:dyDescent="0.4">
      <c r="B40" s="32" t="s">
        <v>2285</v>
      </c>
      <c r="C40" s="12"/>
      <c r="D40" s="149"/>
      <c r="E40" s="149"/>
      <c r="F40" s="149"/>
      <c r="G40" s="149"/>
      <c r="H40" s="149"/>
      <c r="I40" s="149"/>
      <c r="J40" s="150"/>
      <c r="K40" s="149"/>
      <c r="L40" s="149">
        <v>0</v>
      </c>
      <c r="M40" s="149"/>
      <c r="N40" s="149"/>
      <c r="O40" s="149"/>
      <c r="P40" s="148">
        <v>0</v>
      </c>
      <c r="Q40" s="11"/>
      <c r="R40" s="75">
        <v>993</v>
      </c>
    </row>
    <row r="41" spans="2:21" ht="3.9" hidden="1" customHeight="1" x14ac:dyDescent="0.35">
      <c r="B41" s="14"/>
      <c r="C41" s="14"/>
      <c r="D41" s="151"/>
      <c r="E41" s="149"/>
      <c r="F41" s="151"/>
      <c r="G41" s="149"/>
      <c r="H41" s="151"/>
      <c r="I41" s="149"/>
      <c r="J41" s="149"/>
      <c r="K41" s="149"/>
      <c r="L41" s="151"/>
      <c r="M41" s="149"/>
      <c r="N41" s="151"/>
      <c r="O41" s="149"/>
      <c r="P41" s="151"/>
      <c r="Q41" s="11"/>
      <c r="R41" s="12"/>
    </row>
    <row r="42" spans="2:21" ht="15" hidden="1" thickBot="1" x14ac:dyDescent="0.4">
      <c r="B42" s="8" t="s">
        <v>2379</v>
      </c>
      <c r="C42" s="8"/>
      <c r="D42" s="154">
        <v>1580547</v>
      </c>
      <c r="E42" s="153"/>
      <c r="F42" s="154" t="e">
        <v>#REF!</v>
      </c>
      <c r="G42" s="153"/>
      <c r="H42" s="154">
        <v>93875</v>
      </c>
      <c r="I42" s="153"/>
      <c r="J42" s="154">
        <v>1394549</v>
      </c>
      <c r="K42" s="153"/>
      <c r="L42" s="154">
        <v>75607</v>
      </c>
      <c r="M42" s="153"/>
      <c r="N42" s="152" t="e">
        <v>#REF!</v>
      </c>
      <c r="O42" s="153"/>
      <c r="P42" s="154" t="e">
        <v>#REF!</v>
      </c>
      <c r="Q42" s="11"/>
      <c r="R42" s="33" t="e">
        <v>#REF!</v>
      </c>
      <c r="U42" s="45"/>
    </row>
    <row r="43" spans="2:21" ht="15" hidden="1" thickTop="1" x14ac:dyDescent="0.35">
      <c r="B43" s="8"/>
      <c r="C43" s="8"/>
      <c r="D43" s="148"/>
      <c r="E43" s="149"/>
      <c r="F43" s="148"/>
      <c r="G43" s="149"/>
      <c r="H43" s="149"/>
      <c r="I43" s="149"/>
      <c r="J43" s="148"/>
      <c r="K43" s="149"/>
      <c r="L43" s="148"/>
      <c r="M43" s="149"/>
      <c r="N43" s="148"/>
      <c r="O43" s="149"/>
      <c r="P43" s="148"/>
      <c r="Q43" s="11"/>
      <c r="R43" s="33"/>
    </row>
    <row r="44" spans="2:21" x14ac:dyDescent="0.35">
      <c r="B44" s="8" t="s">
        <v>2379</v>
      </c>
      <c r="C44" s="8"/>
      <c r="D44" s="152">
        <v>1580546</v>
      </c>
      <c r="E44" s="153"/>
      <c r="F44" s="152">
        <v>26344</v>
      </c>
      <c r="G44" s="153"/>
      <c r="H44" s="152">
        <v>112530</v>
      </c>
      <c r="I44" s="153"/>
      <c r="J44" s="152">
        <v>1394550</v>
      </c>
      <c r="K44" s="153"/>
      <c r="L44" s="152">
        <v>56953</v>
      </c>
      <c r="M44" s="153"/>
      <c r="N44" s="152" t="e">
        <v>#REF!</v>
      </c>
      <c r="O44" s="153"/>
      <c r="P44" s="152">
        <v>3170923</v>
      </c>
      <c r="Q44" s="11"/>
      <c r="R44" s="33">
        <v>56954</v>
      </c>
    </row>
    <row r="45" spans="2:21" ht="15" thickBot="1" x14ac:dyDescent="0.4">
      <c r="B45" s="32" t="s">
        <v>1195</v>
      </c>
      <c r="C45" s="32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8"/>
      <c r="Q45" s="11"/>
      <c r="R45" s="12"/>
    </row>
    <row r="46" spans="2:21" ht="15" thickBot="1" x14ac:dyDescent="0.4">
      <c r="B46" s="17" t="s">
        <v>1196</v>
      </c>
      <c r="C46" s="17"/>
      <c r="D46" s="149">
        <v>2532</v>
      </c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8">
        <v>2532</v>
      </c>
      <c r="Q46" s="11"/>
      <c r="R46" s="75">
        <v>1001</v>
      </c>
      <c r="S46" s="75">
        <v>954</v>
      </c>
    </row>
    <row r="47" spans="2:21" ht="15" thickBot="1" x14ac:dyDescent="0.4">
      <c r="B47" s="32" t="s">
        <v>1197</v>
      </c>
      <c r="C47" s="32"/>
      <c r="D47" s="149"/>
      <c r="E47" s="149"/>
      <c r="F47" s="149">
        <v>2262</v>
      </c>
      <c r="G47" s="149"/>
      <c r="H47" s="149"/>
      <c r="I47" s="149"/>
      <c r="J47" s="149"/>
      <c r="K47" s="149"/>
      <c r="L47" s="149"/>
      <c r="M47" s="149"/>
      <c r="N47" s="149"/>
      <c r="O47" s="149"/>
      <c r="P47" s="148">
        <v>2262</v>
      </c>
      <c r="Q47" s="11"/>
      <c r="R47" s="75">
        <v>973</v>
      </c>
    </row>
    <row r="48" spans="2:21" ht="15" thickBot="1" x14ac:dyDescent="0.4">
      <c r="B48" s="32" t="s">
        <v>1199</v>
      </c>
      <c r="C48" s="32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8"/>
      <c r="Q48" s="11"/>
      <c r="R48" s="12"/>
    </row>
    <row r="49" spans="2:21" ht="15" thickBot="1" x14ac:dyDescent="0.4">
      <c r="B49" s="17" t="s">
        <v>1200</v>
      </c>
      <c r="C49" s="17"/>
      <c r="D49" s="149"/>
      <c r="E49" s="149"/>
      <c r="F49" s="149"/>
      <c r="G49" s="149"/>
      <c r="H49" s="149"/>
      <c r="I49" s="149"/>
      <c r="J49" s="149">
        <v>-9566</v>
      </c>
      <c r="K49" s="149"/>
      <c r="L49" s="149"/>
      <c r="M49" s="149"/>
      <c r="N49" s="149"/>
      <c r="O49" s="149"/>
      <c r="P49" s="148">
        <v>-9566</v>
      </c>
      <c r="Q49" s="11"/>
      <c r="R49" s="75">
        <v>984</v>
      </c>
      <c r="T49" s="7"/>
    </row>
    <row r="50" spans="2:21" ht="15" thickBot="1" x14ac:dyDescent="0.4">
      <c r="B50" s="17" t="s">
        <v>1201</v>
      </c>
      <c r="C50" s="17"/>
      <c r="D50" s="149"/>
      <c r="E50" s="149"/>
      <c r="F50" s="149"/>
      <c r="G50" s="149"/>
      <c r="H50" s="149"/>
      <c r="I50" s="149"/>
      <c r="J50" s="149">
        <v>4878</v>
      </c>
      <c r="K50" s="149"/>
      <c r="L50" s="149"/>
      <c r="M50" s="149"/>
      <c r="N50" s="149"/>
      <c r="O50" s="149"/>
      <c r="P50" s="148">
        <v>4878</v>
      </c>
      <c r="Q50" s="11"/>
      <c r="R50" s="75">
        <v>985</v>
      </c>
      <c r="S50" s="75">
        <v>986</v>
      </c>
      <c r="T50" s="7"/>
    </row>
    <row r="51" spans="2:21" ht="3.9" customHeight="1" x14ac:dyDescent="0.35">
      <c r="B51" s="17"/>
      <c r="C51" s="17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8"/>
      <c r="Q51" s="11"/>
      <c r="R51" s="12"/>
    </row>
    <row r="52" spans="2:21" x14ac:dyDescent="0.35">
      <c r="B52" s="32" t="s">
        <v>1198</v>
      </c>
      <c r="C52" s="32"/>
      <c r="D52" s="149"/>
      <c r="E52" s="149"/>
      <c r="F52" s="149"/>
      <c r="G52" s="149"/>
      <c r="H52" s="149"/>
      <c r="I52" s="149"/>
      <c r="K52" s="149"/>
      <c r="L52" s="149"/>
      <c r="M52" s="149"/>
      <c r="N52" s="149"/>
      <c r="O52" s="149"/>
      <c r="P52" s="148"/>
      <c r="Q52" s="11"/>
      <c r="R52" s="12"/>
    </row>
    <row r="53" spans="2:21" x14ac:dyDescent="0.35">
      <c r="B53" s="17" t="s">
        <v>2164</v>
      </c>
      <c r="C53" s="32"/>
      <c r="D53" s="149"/>
      <c r="E53" s="149"/>
      <c r="F53" s="149"/>
      <c r="G53" s="149"/>
      <c r="H53" s="149"/>
      <c r="I53" s="149"/>
      <c r="J53" s="149"/>
      <c r="K53" s="149"/>
      <c r="L53" s="149">
        <v>64808</v>
      </c>
      <c r="M53" s="149"/>
      <c r="N53" s="149"/>
      <c r="O53" s="149"/>
      <c r="P53" s="148">
        <v>64808</v>
      </c>
      <c r="Q53" s="11"/>
      <c r="R53" s="12"/>
    </row>
    <row r="54" spans="2:21" ht="15" thickBot="1" x14ac:dyDescent="0.4">
      <c r="B54" s="17" t="s">
        <v>2165</v>
      </c>
      <c r="C54" s="32"/>
      <c r="D54" s="149"/>
      <c r="E54" s="149"/>
      <c r="F54" s="149"/>
      <c r="G54" s="149"/>
      <c r="H54" s="149"/>
      <c r="I54" s="149"/>
      <c r="J54" s="153"/>
      <c r="K54" s="149"/>
      <c r="L54" s="149">
        <v>4688</v>
      </c>
      <c r="M54" s="149"/>
      <c r="N54" s="149"/>
      <c r="O54" s="149"/>
      <c r="P54" s="148">
        <v>4688</v>
      </c>
      <c r="Q54" s="11"/>
      <c r="R54" s="12"/>
    </row>
    <row r="55" spans="2:21" ht="15.75" customHeight="1" thickBot="1" x14ac:dyDescent="0.4">
      <c r="B55" s="32" t="s">
        <v>2285</v>
      </c>
      <c r="C55" s="12"/>
      <c r="D55" s="149"/>
      <c r="E55" s="149"/>
      <c r="F55" s="149"/>
      <c r="G55" s="149"/>
      <c r="H55" s="149">
        <v>126449</v>
      </c>
      <c r="I55" s="149"/>
      <c r="J55" s="150"/>
      <c r="K55" s="149"/>
      <c r="L55" s="149">
        <v>-126449</v>
      </c>
      <c r="M55" s="149"/>
      <c r="N55" s="149"/>
      <c r="O55" s="149"/>
      <c r="P55" s="148">
        <v>0</v>
      </c>
      <c r="Q55" s="11"/>
      <c r="R55" s="75">
        <v>993</v>
      </c>
    </row>
    <row r="56" spans="2:21" ht="3.9" customHeight="1" x14ac:dyDescent="0.35">
      <c r="B56" s="14"/>
      <c r="C56" s="14"/>
      <c r="D56" s="151"/>
      <c r="E56" s="149"/>
      <c r="F56" s="151"/>
      <c r="G56" s="149"/>
      <c r="H56" s="151"/>
      <c r="I56" s="149"/>
      <c r="J56" s="149"/>
      <c r="K56" s="149"/>
      <c r="L56" s="151"/>
      <c r="M56" s="149"/>
      <c r="N56" s="151"/>
      <c r="O56" s="149"/>
      <c r="P56" s="151"/>
      <c r="Q56" s="11"/>
      <c r="R56" s="12"/>
    </row>
    <row r="57" spans="2:21" ht="15" hidden="1" thickBot="1" x14ac:dyDescent="0.4">
      <c r="B57" s="8" t="s">
        <v>2380</v>
      </c>
      <c r="C57" s="8"/>
      <c r="D57" s="154">
        <v>1583078</v>
      </c>
      <c r="E57" s="149"/>
      <c r="F57" s="154">
        <v>28606</v>
      </c>
      <c r="G57" s="149"/>
      <c r="H57" s="154">
        <v>238979</v>
      </c>
      <c r="I57" s="149"/>
      <c r="J57" s="154">
        <v>1389862</v>
      </c>
      <c r="K57" s="149"/>
      <c r="L57" s="154">
        <v>0</v>
      </c>
      <c r="M57" s="149"/>
      <c r="N57" s="154" t="e">
        <v>#REF!</v>
      </c>
      <c r="O57" s="149"/>
      <c r="P57" s="154">
        <v>3240525</v>
      </c>
      <c r="Q57" s="11"/>
      <c r="R57" s="33">
        <v>0</v>
      </c>
      <c r="U57" s="45"/>
    </row>
    <row r="58" spans="2:21" ht="15" hidden="1" thickTop="1" x14ac:dyDescent="0.35"/>
    <row r="59" spans="2:21" x14ac:dyDescent="0.35">
      <c r="B59" s="8" t="s">
        <v>2380</v>
      </c>
      <c r="C59" s="8"/>
      <c r="D59" s="152">
        <v>1583078</v>
      </c>
      <c r="E59" s="153"/>
      <c r="F59" s="152">
        <v>28606</v>
      </c>
      <c r="G59" s="153"/>
      <c r="H59" s="152">
        <v>238978</v>
      </c>
      <c r="I59" s="153"/>
      <c r="J59" s="152">
        <v>1389862</v>
      </c>
      <c r="K59" s="153"/>
      <c r="L59" s="152">
        <v>0</v>
      </c>
      <c r="M59" s="153"/>
      <c r="N59" s="152">
        <v>2779724</v>
      </c>
      <c r="O59" s="153"/>
      <c r="P59" s="152">
        <v>3240524</v>
      </c>
      <c r="Q59" s="11"/>
      <c r="R59" s="33">
        <v>3240524</v>
      </c>
      <c r="U59" s="45"/>
    </row>
    <row r="60" spans="2:21" ht="15" thickBot="1" x14ac:dyDescent="0.4">
      <c r="B60" s="32" t="s">
        <v>1195</v>
      </c>
      <c r="C60" s="32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8"/>
      <c r="Q60" s="11"/>
      <c r="R60" s="12"/>
    </row>
    <row r="61" spans="2:21" ht="15" thickBot="1" x14ac:dyDescent="0.4">
      <c r="B61" s="17" t="s">
        <v>1196</v>
      </c>
      <c r="C61" s="17"/>
      <c r="D61" s="149">
        <v>381474</v>
      </c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8">
        <v>381474</v>
      </c>
      <c r="Q61" s="11"/>
      <c r="R61" s="75">
        <v>1001</v>
      </c>
      <c r="S61" s="75">
        <v>954</v>
      </c>
    </row>
    <row r="62" spans="2:21" ht="15" thickBot="1" x14ac:dyDescent="0.4">
      <c r="B62" s="32" t="s">
        <v>1199</v>
      </c>
      <c r="C62" s="32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148"/>
      <c r="Q62" s="11"/>
      <c r="R62" s="12"/>
    </row>
    <row r="63" spans="2:21" ht="15" thickBot="1" x14ac:dyDescent="0.4">
      <c r="B63" s="17" t="s">
        <v>1200</v>
      </c>
      <c r="C63" s="17"/>
      <c r="D63" s="149"/>
      <c r="E63" s="149"/>
      <c r="F63" s="149"/>
      <c r="G63" s="149"/>
      <c r="H63" s="149"/>
      <c r="I63" s="149"/>
      <c r="J63" s="149">
        <v>-9565</v>
      </c>
      <c r="K63" s="149"/>
      <c r="L63" s="149"/>
      <c r="M63" s="149"/>
      <c r="N63" s="149"/>
      <c r="O63" s="149"/>
      <c r="P63" s="148">
        <v>-9565</v>
      </c>
      <c r="Q63" s="11"/>
      <c r="R63" s="75">
        <v>984</v>
      </c>
      <c r="T63" s="7"/>
    </row>
    <row r="64" spans="2:21" ht="15" thickBot="1" x14ac:dyDescent="0.4">
      <c r="B64" s="17" t="s">
        <v>1201</v>
      </c>
      <c r="C64" s="17"/>
      <c r="D64" s="149"/>
      <c r="E64" s="149"/>
      <c r="F64" s="149"/>
      <c r="G64" s="149"/>
      <c r="H64" s="149"/>
      <c r="I64" s="149"/>
      <c r="J64" s="149">
        <v>3252</v>
      </c>
      <c r="K64" s="149"/>
      <c r="L64" s="149"/>
      <c r="M64" s="149"/>
      <c r="N64" s="149"/>
      <c r="O64" s="149"/>
      <c r="P64" s="148">
        <v>3252</v>
      </c>
      <c r="Q64" s="11"/>
      <c r="R64" s="75">
        <v>985</v>
      </c>
      <c r="S64" s="75">
        <v>986</v>
      </c>
      <c r="T64" s="7"/>
    </row>
    <row r="65" spans="2:21" ht="3.9" customHeight="1" x14ac:dyDescent="0.35">
      <c r="B65" s="17"/>
      <c r="C65" s="17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  <c r="P65" s="148"/>
      <c r="Q65" s="11"/>
      <c r="R65" s="12"/>
    </row>
    <row r="66" spans="2:21" x14ac:dyDescent="0.35">
      <c r="B66" s="32" t="s">
        <v>1198</v>
      </c>
      <c r="C66" s="32"/>
      <c r="D66" s="149"/>
      <c r="E66" s="149"/>
      <c r="F66" s="149"/>
      <c r="G66" s="149"/>
      <c r="H66" s="149"/>
      <c r="I66" s="149"/>
      <c r="K66" s="149"/>
      <c r="L66" s="149"/>
      <c r="M66" s="149"/>
      <c r="N66" s="149"/>
      <c r="O66" s="149"/>
      <c r="P66" s="148"/>
      <c r="Q66" s="11"/>
      <c r="R66" s="12"/>
    </row>
    <row r="67" spans="2:21" x14ac:dyDescent="0.35">
      <c r="B67" s="17" t="s">
        <v>2164</v>
      </c>
      <c r="C67" s="32"/>
      <c r="D67" s="149"/>
      <c r="E67" s="149"/>
      <c r="F67" s="149"/>
      <c r="G67" s="149"/>
      <c r="H67" s="149"/>
      <c r="I67" s="149"/>
      <c r="J67" s="149"/>
      <c r="K67" s="149"/>
      <c r="L67" s="149">
        <v>75046</v>
      </c>
      <c r="M67" s="149"/>
      <c r="N67" s="149"/>
      <c r="O67" s="149"/>
      <c r="P67" s="148">
        <v>75046</v>
      </c>
      <c r="Q67" s="11"/>
      <c r="R67" s="12"/>
    </row>
    <row r="68" spans="2:21" ht="15" thickBot="1" x14ac:dyDescent="0.4">
      <c r="B68" s="17" t="s">
        <v>2165</v>
      </c>
      <c r="C68" s="32"/>
      <c r="D68" s="149"/>
      <c r="E68" s="149"/>
      <c r="F68" s="149"/>
      <c r="G68" s="149"/>
      <c r="H68" s="149"/>
      <c r="I68" s="149"/>
      <c r="J68" s="153"/>
      <c r="K68" s="149"/>
      <c r="L68" s="149">
        <v>6314</v>
      </c>
      <c r="M68" s="149"/>
      <c r="N68" s="149"/>
      <c r="O68" s="149"/>
      <c r="P68" s="148">
        <v>6314</v>
      </c>
      <c r="Q68" s="11"/>
      <c r="R68" s="12"/>
    </row>
    <row r="69" spans="2:21" ht="15.75" customHeight="1" thickBot="1" x14ac:dyDescent="0.4">
      <c r="B69" s="32" t="s">
        <v>2285</v>
      </c>
      <c r="C69" s="12"/>
      <c r="D69" s="149"/>
      <c r="E69" s="149"/>
      <c r="F69" s="149"/>
      <c r="G69" s="149"/>
      <c r="H69" s="149">
        <v>81360</v>
      </c>
      <c r="I69" s="149"/>
      <c r="J69" s="150"/>
      <c r="K69" s="149"/>
      <c r="L69" s="149">
        <v>-81360</v>
      </c>
      <c r="M69" s="149"/>
      <c r="N69" s="149"/>
      <c r="O69" s="149"/>
      <c r="P69" s="148">
        <v>0</v>
      </c>
      <c r="Q69" s="11"/>
      <c r="R69" s="75">
        <v>993</v>
      </c>
    </row>
    <row r="70" spans="2:21" ht="3.9" customHeight="1" x14ac:dyDescent="0.35">
      <c r="B70" s="14"/>
      <c r="C70" s="14"/>
      <c r="D70" s="151"/>
      <c r="E70" s="149"/>
      <c r="F70" s="151"/>
      <c r="G70" s="149"/>
      <c r="H70" s="151"/>
      <c r="I70" s="149"/>
      <c r="J70" s="149"/>
      <c r="K70" s="149"/>
      <c r="L70" s="151"/>
      <c r="M70" s="149"/>
      <c r="N70" s="151"/>
      <c r="O70" s="149"/>
      <c r="P70" s="151"/>
      <c r="Q70" s="11"/>
      <c r="R70" s="12"/>
    </row>
    <row r="71" spans="2:21" ht="15" thickBot="1" x14ac:dyDescent="0.4">
      <c r="B71" s="8" t="s">
        <v>2381</v>
      </c>
      <c r="C71" s="8"/>
      <c r="D71" s="154">
        <v>1964552</v>
      </c>
      <c r="E71" s="149"/>
      <c r="F71" s="154">
        <v>28606</v>
      </c>
      <c r="G71" s="149"/>
      <c r="H71" s="154">
        <v>320338</v>
      </c>
      <c r="I71" s="149"/>
      <c r="J71" s="154">
        <v>1383549</v>
      </c>
      <c r="K71" s="149"/>
      <c r="L71" s="154">
        <v>0</v>
      </c>
      <c r="M71" s="149"/>
      <c r="N71" s="154">
        <v>2779724</v>
      </c>
      <c r="O71" s="149"/>
      <c r="P71" s="154">
        <v>3697045</v>
      </c>
      <c r="Q71" s="11"/>
      <c r="R71" s="33">
        <v>3697045</v>
      </c>
      <c r="U71" s="45"/>
    </row>
    <row r="72" spans="2:21" ht="15" thickTop="1" x14ac:dyDescent="0.35">
      <c r="D72"/>
      <c r="E72"/>
      <c r="F72"/>
      <c r="G72"/>
      <c r="H72"/>
      <c r="I72"/>
      <c r="J72"/>
      <c r="K72"/>
      <c r="L72"/>
    </row>
    <row r="81" spans="4:16" x14ac:dyDescent="0.35">
      <c r="D81" s="2">
        <v>0</v>
      </c>
      <c r="F81" s="2">
        <v>0</v>
      </c>
      <c r="H81" s="1">
        <v>0</v>
      </c>
      <c r="J81" s="1">
        <v>0</v>
      </c>
    </row>
    <row r="82" spans="4:16" x14ac:dyDescent="0.35">
      <c r="D82" s="1">
        <v>0</v>
      </c>
      <c r="E82" s="1"/>
      <c r="F82" s="1">
        <v>0</v>
      </c>
      <c r="H82" s="1">
        <v>0</v>
      </c>
      <c r="J82" s="1">
        <v>0</v>
      </c>
      <c r="P82" s="3">
        <v>0</v>
      </c>
    </row>
    <row r="85" spans="4:16" x14ac:dyDescent="0.35">
      <c r="D85" s="1"/>
      <c r="E85" s="1"/>
      <c r="F85" s="1"/>
    </row>
    <row r="86" spans="4:16" x14ac:dyDescent="0.35">
      <c r="D86" s="1"/>
      <c r="E86" s="1"/>
      <c r="F86" s="1"/>
    </row>
    <row r="87" spans="4:16" x14ac:dyDescent="0.35">
      <c r="D87" s="1"/>
      <c r="E87" s="1"/>
      <c r="F87" s="1"/>
    </row>
    <row r="88" spans="4:16" x14ac:dyDescent="0.35">
      <c r="D88" s="1"/>
      <c r="E88" s="1"/>
      <c r="F88" s="1"/>
    </row>
    <row r="89" spans="4:16" x14ac:dyDescent="0.35">
      <c r="D89" s="1"/>
      <c r="E89" s="1"/>
      <c r="F89" s="1"/>
    </row>
    <row r="90" spans="4:16" x14ac:dyDescent="0.35">
      <c r="D90" s="1"/>
      <c r="E90" s="1"/>
      <c r="F90" s="1"/>
    </row>
    <row r="91" spans="4:16" x14ac:dyDescent="0.35">
      <c r="D91" s="1"/>
      <c r="E91" s="1"/>
      <c r="F91" s="1"/>
    </row>
    <row r="92" spans="4:16" x14ac:dyDescent="0.35">
      <c r="D92" s="1"/>
      <c r="E92" s="1"/>
      <c r="F92" s="1"/>
    </row>
    <row r="93" spans="4:16" x14ac:dyDescent="0.35">
      <c r="D93" s="1"/>
      <c r="E93" s="1"/>
      <c r="F93" s="1"/>
    </row>
    <row r="94" spans="4:16" x14ac:dyDescent="0.35">
      <c r="D94" s="1"/>
      <c r="E94" s="1"/>
      <c r="F94" s="1"/>
    </row>
    <row r="95" spans="4:16" x14ac:dyDescent="0.35">
      <c r="D95" s="1"/>
      <c r="E95" s="1"/>
      <c r="F95" s="1"/>
    </row>
  </sheetData>
  <mergeCells count="5">
    <mergeCell ref="A2:Q2"/>
    <mergeCell ref="A3:Q3"/>
    <mergeCell ref="A5:Q5"/>
    <mergeCell ref="A7:Q7"/>
    <mergeCell ref="A6:Q6"/>
  </mergeCells>
  <printOptions horizontalCentered="1"/>
  <pageMargins left="0.11811023622047245" right="0.11811023622047245" top="1.5748031496062993" bottom="0.98425196850393704" header="0.31496062992125984" footer="0.11811023622047245"/>
  <pageSetup paperSize="9" scale="65" orientation="portrait" r:id="rId1"/>
  <headerFooter>
    <oddHeader>&amp;R&amp;"Segoe UI,Negrito"&amp;14&amp;KFF0000MINUTA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8" id="{143D917F-3625-4A8D-8039-C73CB90EBD46}">
            <xm:f>BP!#REF!="Milhares"</xm:f>
            <x14:dxf>
              <numFmt numFmtId="165" formatCode="_(* #,##0_);_(* \(#,##0\);_(* &quot;-&quot;??_);_(@_)"/>
            </x14:dxf>
          </x14:cfRule>
          <xm:sqref>D11:P38 D39:I39 K39:O39 D40:O40 P39:P40 D41:P57 D59:P71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ilha18"/>
  <dimension ref="A1:AL69"/>
  <sheetViews>
    <sheetView showGridLines="0" zoomScaleNormal="100" zoomScaleSheetLayoutView="130" workbookViewId="0">
      <selection activeCell="E107" sqref="E107"/>
    </sheetView>
  </sheetViews>
  <sheetFormatPr defaultRowHeight="14.5" x14ac:dyDescent="0.35"/>
  <cols>
    <col min="1" max="1" width="1.6328125" customWidth="1"/>
    <col min="2" max="2" width="11.54296875" customWidth="1"/>
    <col min="3" max="4" width="11.54296875" style="2" customWidth="1"/>
    <col min="5" max="5" width="10.36328125" style="2" customWidth="1"/>
    <col min="6" max="6" width="9.6328125" style="2" customWidth="1"/>
    <col min="7" max="7" width="18.08984375" style="2" customWidth="1"/>
    <col min="8" max="8" width="1.81640625" style="2" customWidth="1"/>
    <col min="9" max="9" width="18.08984375" style="2" customWidth="1"/>
    <col min="10" max="10" width="1.6328125" style="1" hidden="1" customWidth="1"/>
    <col min="11" max="11" width="16.453125" style="1" hidden="1" customWidth="1"/>
    <col min="12" max="12" width="1.6328125" style="1" hidden="1" customWidth="1"/>
    <col min="13" max="13" width="16.453125" style="1" hidden="1" customWidth="1"/>
    <col min="14" max="14" width="1.6328125" style="1" customWidth="1"/>
    <col min="15" max="15" width="13.6328125" style="1" hidden="1" customWidth="1"/>
    <col min="16" max="16" width="1.08984375" style="1" hidden="1" customWidth="1"/>
    <col min="17" max="17" width="12.6328125" style="1" hidden="1" customWidth="1"/>
    <col min="18" max="18" width="1.453125" style="1" hidden="1" customWidth="1"/>
    <col min="19" max="19" width="13.08984375" style="1" hidden="1" customWidth="1"/>
    <col min="20" max="20" width="1.6328125" style="1" hidden="1" customWidth="1"/>
    <col min="21" max="21" width="13.08984375" style="1" hidden="1" customWidth="1"/>
    <col min="22" max="22" width="1.453125" style="1" hidden="1" customWidth="1"/>
    <col min="23" max="23" width="13.08984375" style="1" hidden="1" customWidth="1"/>
    <col min="24" max="24" width="1.453125" style="1" hidden="1" customWidth="1"/>
    <col min="25" max="25" width="11.54296875" style="1" hidden="1" customWidth="1"/>
    <col min="26" max="26" width="1.6328125" style="1" hidden="1" customWidth="1"/>
    <col min="27" max="27" width="11.54296875" style="3" hidden="1" customWidth="1"/>
    <col min="28" max="28" width="1.6328125" style="1" hidden="1" customWidth="1"/>
    <col min="29" max="29" width="11.54296875" style="3" hidden="1" customWidth="1"/>
    <col min="30" max="30" width="13.453125" hidden="1" customWidth="1"/>
    <col min="31" max="31" width="12.08984375" bestFit="1" customWidth="1"/>
    <col min="32" max="32" width="12.36328125" hidden="1" customWidth="1"/>
    <col min="33" max="33" width="12.453125" hidden="1" customWidth="1"/>
    <col min="34" max="34" width="10" hidden="1" customWidth="1"/>
    <col min="35" max="35" width="39.6328125" hidden="1" customWidth="1"/>
    <col min="36" max="36" width="12.36328125" hidden="1" customWidth="1"/>
    <col min="37" max="37" width="0" hidden="1" customWidth="1"/>
    <col min="38" max="38" width="38.36328125" hidden="1" customWidth="1"/>
    <col min="39" max="40" width="0" hidden="1" customWidth="1"/>
  </cols>
  <sheetData>
    <row r="1" spans="1:35" x14ac:dyDescent="0.35">
      <c r="A1" s="340" t="s">
        <v>1107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/>
    </row>
    <row r="2" spans="1:35" x14ac:dyDescent="0.35">
      <c r="A2" s="340" t="s">
        <v>0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  <c r="X2" s="340"/>
      <c r="Y2" s="340"/>
      <c r="Z2" s="340"/>
      <c r="AA2" s="340"/>
      <c r="AB2" s="340"/>
      <c r="AC2"/>
    </row>
    <row r="3" spans="1:35" ht="8.15" customHeight="1" x14ac:dyDescent="0.35">
      <c r="A3" s="42"/>
      <c r="B3" s="42"/>
      <c r="C3" s="41"/>
      <c r="D3" s="41"/>
      <c r="E3" s="41"/>
      <c r="F3" s="41"/>
      <c r="G3" s="41"/>
      <c r="H3" s="41"/>
      <c r="I3" s="41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</row>
    <row r="4" spans="1:35" x14ac:dyDescent="0.35">
      <c r="A4" s="340" t="s">
        <v>1227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/>
    </row>
    <row r="5" spans="1:35" x14ac:dyDescent="0.35">
      <c r="A5" s="341" t="s">
        <v>2375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/>
    </row>
    <row r="6" spans="1:35" x14ac:dyDescent="0.35">
      <c r="A6" s="342" t="s">
        <v>1109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/>
    </row>
    <row r="7" spans="1:35" ht="6" customHeight="1" x14ac:dyDescent="0.35"/>
    <row r="8" spans="1:35" x14ac:dyDescent="0.35">
      <c r="G8" s="297">
        <v>44926</v>
      </c>
      <c r="H8" s="298"/>
      <c r="I8" s="297">
        <v>44561</v>
      </c>
      <c r="K8" s="65">
        <v>44196</v>
      </c>
      <c r="M8" s="65" t="e">
        <v>#REF!</v>
      </c>
      <c r="O8" s="65" t="e">
        <v>#REF!</v>
      </c>
      <c r="Q8" s="65" t="e">
        <v>#REF!</v>
      </c>
      <c r="S8" s="63" t="e">
        <v>#REF!</v>
      </c>
      <c r="U8" s="63" t="e">
        <v>#REF!</v>
      </c>
      <c r="W8" s="63" t="e">
        <v>#REF!</v>
      </c>
      <c r="Y8" s="63">
        <v>2013</v>
      </c>
      <c r="Z8" s="60"/>
      <c r="AA8" s="40" t="s">
        <v>1110</v>
      </c>
      <c r="AC8"/>
    </row>
    <row r="9" spans="1:35" ht="6" customHeight="1" x14ac:dyDescent="0.35">
      <c r="G9" s="60"/>
      <c r="I9" s="60"/>
      <c r="K9" s="60"/>
      <c r="M9" s="60"/>
      <c r="O9" s="60"/>
      <c r="Q9" s="60"/>
      <c r="S9" s="60"/>
      <c r="U9" s="60"/>
      <c r="W9" s="57" t="s">
        <v>1112</v>
      </c>
      <c r="Y9" s="60"/>
      <c r="Z9" s="60"/>
      <c r="AA9" s="58"/>
      <c r="AC9"/>
    </row>
    <row r="10" spans="1:35" s="4" customFormat="1" ht="12.75" customHeight="1" thickBot="1" x14ac:dyDescent="0.4">
      <c r="A10" s="12"/>
      <c r="B10" s="8" t="s">
        <v>1228</v>
      </c>
      <c r="C10" s="12"/>
      <c r="D10" s="12"/>
      <c r="E10" s="10"/>
      <c r="F10" s="9"/>
      <c r="G10" s="11"/>
      <c r="H10" s="9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/>
      <c r="AD10"/>
      <c r="AE10"/>
      <c r="AF10"/>
      <c r="AG10"/>
    </row>
    <row r="11" spans="1:35" s="4" customFormat="1" ht="12.75" customHeight="1" x14ac:dyDescent="0.35">
      <c r="A11" s="12"/>
      <c r="B11" s="24" t="s">
        <v>1161</v>
      </c>
      <c r="C11" s="12"/>
      <c r="D11" s="12"/>
      <c r="E11" s="10"/>
      <c r="F11" s="9"/>
      <c r="G11" s="11">
        <v>294098</v>
      </c>
      <c r="H11" s="9"/>
      <c r="I11" s="11">
        <v>294099</v>
      </c>
      <c r="J11" s="11"/>
      <c r="K11" s="11">
        <v>264614</v>
      </c>
      <c r="L11" s="11"/>
      <c r="M11" s="11">
        <v>0</v>
      </c>
      <c r="N11" s="11"/>
      <c r="O11" s="10">
        <v>0</v>
      </c>
      <c r="P11" s="10"/>
      <c r="Q11" s="10" t="e">
        <v>#REF!</v>
      </c>
      <c r="R11" s="11"/>
      <c r="S11" s="10" t="e">
        <v>#REF!</v>
      </c>
      <c r="T11" s="11"/>
      <c r="U11" s="10" t="e">
        <v>#REF!</v>
      </c>
      <c r="V11" s="11"/>
      <c r="W11" s="10" t="e">
        <v>#REF!</v>
      </c>
      <c r="X11" s="11"/>
      <c r="Y11" s="10" t="e">
        <v>#REF!</v>
      </c>
      <c r="Z11" s="11"/>
      <c r="AA11" s="10" t="e">
        <v>#REF!</v>
      </c>
      <c r="AB11" s="11"/>
      <c r="AC11" s="7"/>
      <c r="AD11"/>
      <c r="AE11" s="45"/>
      <c r="AG11" s="46" t="s">
        <v>1229</v>
      </c>
      <c r="AH11" s="47"/>
      <c r="AI11" s="48"/>
    </row>
    <row r="12" spans="1:35" s="4" customFormat="1" ht="12.75" customHeight="1" x14ac:dyDescent="0.35">
      <c r="A12" s="12"/>
      <c r="B12" s="24" t="s">
        <v>876</v>
      </c>
      <c r="C12" s="12"/>
      <c r="D12" s="12"/>
      <c r="E12" s="10"/>
      <c r="F12" s="9"/>
      <c r="G12" s="11">
        <v>989</v>
      </c>
      <c r="H12" s="9"/>
      <c r="I12" s="11">
        <v>989</v>
      </c>
      <c r="J12" s="11"/>
      <c r="K12" s="11">
        <v>1936</v>
      </c>
      <c r="L12" s="11"/>
      <c r="M12" s="11">
        <v>0</v>
      </c>
      <c r="N12" s="11"/>
      <c r="O12" s="10">
        <v>0</v>
      </c>
      <c r="P12" s="10"/>
      <c r="Q12" s="10" t="e">
        <v>#REF!</v>
      </c>
      <c r="R12" s="11"/>
      <c r="S12" s="10" t="e">
        <v>#REF!</v>
      </c>
      <c r="T12" s="11"/>
      <c r="U12" s="10" t="e">
        <v>#REF!</v>
      </c>
      <c r="V12" s="11"/>
      <c r="W12" s="10" t="e">
        <v>#REF!</v>
      </c>
      <c r="X12" s="11"/>
      <c r="Y12" s="10" t="e">
        <v>#REF!</v>
      </c>
      <c r="Z12" s="11"/>
      <c r="AA12" s="10" t="e">
        <v>#REF!</v>
      </c>
      <c r="AB12" s="11"/>
      <c r="AC12" s="7"/>
      <c r="AD12"/>
      <c r="AE12" s="45"/>
      <c r="AG12" s="49" t="s">
        <v>2</v>
      </c>
      <c r="AH12" t="s">
        <v>3</v>
      </c>
      <c r="AI12" s="50" t="s">
        <v>1230</v>
      </c>
    </row>
    <row r="13" spans="1:35" s="4" customFormat="1" ht="12.75" customHeight="1" x14ac:dyDescent="0.35">
      <c r="A13" s="12"/>
      <c r="B13" s="24"/>
      <c r="C13" s="12"/>
      <c r="D13" s="12"/>
      <c r="E13" s="10"/>
      <c r="F13" s="9"/>
      <c r="G13" s="147">
        <v>295087</v>
      </c>
      <c r="H13" s="9"/>
      <c r="I13" s="147">
        <v>295088</v>
      </c>
      <c r="J13" s="11"/>
      <c r="K13" s="147">
        <v>266550</v>
      </c>
      <c r="L13" s="11"/>
      <c r="M13" s="147">
        <v>0</v>
      </c>
      <c r="N13" s="11"/>
      <c r="O13" s="18">
        <v>0</v>
      </c>
      <c r="P13" s="10"/>
      <c r="Q13" s="18" t="e">
        <v>#REF!</v>
      </c>
      <c r="R13" s="11"/>
      <c r="S13" s="18" t="e">
        <v>#REF!</v>
      </c>
      <c r="T13" s="11"/>
      <c r="U13" s="18" t="e">
        <v>#REF!</v>
      </c>
      <c r="V13" s="11"/>
      <c r="W13" s="18" t="e">
        <v>#REF!</v>
      </c>
      <c r="X13" s="11"/>
      <c r="Y13" s="18" t="e">
        <v>#REF!</v>
      </c>
      <c r="Z13" s="11"/>
      <c r="AA13" s="18" t="e">
        <v>#REF!</v>
      </c>
      <c r="AB13" s="11"/>
      <c r="AC13"/>
      <c r="AD13"/>
      <c r="AE13"/>
      <c r="AG13" s="49" t="s">
        <v>691</v>
      </c>
      <c r="AH13">
        <v>332</v>
      </c>
      <c r="AI13" s="50" t="s">
        <v>692</v>
      </c>
    </row>
    <row r="14" spans="1:35" s="4" customFormat="1" ht="6" customHeight="1" thickBot="1" x14ac:dyDescent="0.4">
      <c r="A14" s="12"/>
      <c r="B14" s="24"/>
      <c r="C14" s="12"/>
      <c r="D14" s="12"/>
      <c r="E14" s="10"/>
      <c r="F14" s="9"/>
      <c r="G14" s="11"/>
      <c r="H14" s="9"/>
      <c r="I14" s="11"/>
      <c r="J14" s="11"/>
      <c r="K14" s="11"/>
      <c r="L14" s="11"/>
      <c r="M14" s="11"/>
      <c r="N14" s="11"/>
      <c r="O14" s="10"/>
      <c r="P14" s="10"/>
      <c r="Q14" s="10"/>
      <c r="R14" s="11"/>
      <c r="S14" s="10"/>
      <c r="T14" s="11"/>
      <c r="U14" s="10"/>
      <c r="V14" s="11"/>
      <c r="W14" s="10"/>
      <c r="X14" s="11"/>
      <c r="Y14" s="10"/>
      <c r="Z14" s="11"/>
      <c r="AA14" s="10"/>
      <c r="AB14" s="11"/>
      <c r="AC14"/>
      <c r="AD14"/>
      <c r="AE14"/>
      <c r="AG14" s="51" t="s">
        <v>973</v>
      </c>
      <c r="AH14" s="52">
        <v>547</v>
      </c>
      <c r="AI14" s="56" t="s">
        <v>974</v>
      </c>
    </row>
    <row r="15" spans="1:35" s="4" customFormat="1" ht="12.75" customHeight="1" x14ac:dyDescent="0.35">
      <c r="A15" s="12"/>
      <c r="B15" s="8" t="s">
        <v>1231</v>
      </c>
      <c r="C15" s="12"/>
      <c r="D15" s="12"/>
      <c r="E15" s="10"/>
      <c r="F15" s="9"/>
      <c r="G15" s="11"/>
      <c r="H15" s="9"/>
      <c r="I15" s="11"/>
      <c r="J15" s="11"/>
      <c r="K15" s="11"/>
      <c r="L15" s="11"/>
      <c r="M15" s="11"/>
      <c r="N15" s="11"/>
      <c r="O15" s="10"/>
      <c r="P15" s="10"/>
      <c r="Q15" s="10"/>
      <c r="R15" s="11"/>
      <c r="S15" s="10"/>
      <c r="T15" s="11"/>
      <c r="U15" s="10"/>
      <c r="V15" s="11"/>
      <c r="W15" s="10"/>
      <c r="X15" s="11"/>
      <c r="Y15" s="10"/>
      <c r="Z15" s="11"/>
      <c r="AA15" s="10"/>
      <c r="AB15" s="11"/>
      <c r="AC15"/>
      <c r="AD15"/>
      <c r="AE15"/>
      <c r="AF15"/>
      <c r="AG15"/>
    </row>
    <row r="16" spans="1:35" s="4" customFormat="1" ht="12.75" customHeight="1" x14ac:dyDescent="0.35">
      <c r="A16" s="12"/>
      <c r="B16" s="24" t="s">
        <v>1232</v>
      </c>
      <c r="C16" s="12"/>
      <c r="D16" s="12"/>
      <c r="E16" s="10"/>
      <c r="F16" s="9"/>
      <c r="G16" s="11">
        <v>-12349</v>
      </c>
      <c r="H16" s="9"/>
      <c r="I16" s="11">
        <v>-12349</v>
      </c>
      <c r="J16" s="11"/>
      <c r="K16" s="11">
        <v>-11408</v>
      </c>
      <c r="L16" s="11"/>
      <c r="M16" s="11">
        <v>0</v>
      </c>
      <c r="N16" s="11"/>
      <c r="O16" s="10">
        <v>0</v>
      </c>
      <c r="P16" s="10"/>
      <c r="Q16" s="10" t="e">
        <v>#REF!</v>
      </c>
      <c r="R16" s="11"/>
      <c r="S16" s="10" t="e">
        <v>#REF!</v>
      </c>
      <c r="T16" s="11"/>
      <c r="U16" s="10" t="e">
        <v>#REF!</v>
      </c>
      <c r="V16" s="11"/>
      <c r="W16" s="10" t="e">
        <v>#REF!</v>
      </c>
      <c r="X16" s="11"/>
      <c r="Y16" s="10" t="e">
        <v>#REF!</v>
      </c>
      <c r="Z16" s="11"/>
      <c r="AA16" s="10" t="e">
        <v>#REF!</v>
      </c>
      <c r="AB16" s="11"/>
      <c r="AC16" s="7"/>
      <c r="AD16"/>
      <c r="AE16"/>
      <c r="AF16"/>
      <c r="AG16"/>
    </row>
    <row r="17" spans="1:38" s="4" customFormat="1" ht="12.75" customHeight="1" x14ac:dyDescent="0.35">
      <c r="A17" s="12"/>
      <c r="B17" s="24" t="s">
        <v>1167</v>
      </c>
      <c r="C17" s="12"/>
      <c r="D17" s="12"/>
      <c r="E17" s="10"/>
      <c r="F17" s="9"/>
      <c r="G17" s="11">
        <v>-52375</v>
      </c>
      <c r="H17" s="9"/>
      <c r="I17" s="11">
        <v>-52375</v>
      </c>
      <c r="J17" s="11"/>
      <c r="K17" s="11">
        <v>-51120</v>
      </c>
      <c r="L17" s="11"/>
      <c r="M17" s="11">
        <v>0</v>
      </c>
      <c r="N17" s="11"/>
      <c r="O17" s="10">
        <v>0</v>
      </c>
      <c r="P17" s="10"/>
      <c r="Q17" s="10" t="e">
        <v>#REF!</v>
      </c>
      <c r="R17" s="11"/>
      <c r="S17" s="10" t="e">
        <v>#REF!</v>
      </c>
      <c r="T17" s="11"/>
      <c r="U17" s="10" t="e">
        <v>#REF!</v>
      </c>
      <c r="V17" s="11"/>
      <c r="W17" s="10" t="e">
        <v>#REF!</v>
      </c>
      <c r="X17" s="11"/>
      <c r="Y17" s="10" t="e">
        <v>#REF!</v>
      </c>
      <c r="Z17" s="11"/>
      <c r="AA17" s="10" t="e">
        <v>#REF!</v>
      </c>
      <c r="AB17" s="11"/>
      <c r="AC17" s="7"/>
      <c r="AD17"/>
      <c r="AE17"/>
      <c r="AF17"/>
      <c r="AG17"/>
    </row>
    <row r="18" spans="1:38" s="4" customFormat="1" ht="12.75" customHeight="1" x14ac:dyDescent="0.35">
      <c r="A18" s="12"/>
      <c r="B18" s="24"/>
      <c r="C18" s="12"/>
      <c r="D18" s="12"/>
      <c r="E18" s="10"/>
      <c r="F18" s="9"/>
      <c r="G18" s="147">
        <v>-64724</v>
      </c>
      <c r="H18" s="9"/>
      <c r="I18" s="147">
        <v>-64724</v>
      </c>
      <c r="J18" s="11"/>
      <c r="K18" s="147">
        <v>-62528</v>
      </c>
      <c r="L18" s="11"/>
      <c r="M18" s="147">
        <v>0</v>
      </c>
      <c r="N18" s="11"/>
      <c r="O18" s="18">
        <v>0</v>
      </c>
      <c r="P18" s="10"/>
      <c r="Q18" s="18" t="e">
        <v>#REF!</v>
      </c>
      <c r="R18" s="11"/>
      <c r="S18" s="18" t="e">
        <v>#REF!</v>
      </c>
      <c r="T18" s="11"/>
      <c r="U18" s="18" t="e">
        <v>#REF!</v>
      </c>
      <c r="V18" s="11"/>
      <c r="W18" s="18" t="e">
        <v>#REF!</v>
      </c>
      <c r="X18" s="11"/>
      <c r="Y18" s="18" t="e">
        <v>#REF!</v>
      </c>
      <c r="Z18" s="11"/>
      <c r="AA18" s="18" t="e">
        <v>#REF!</v>
      </c>
      <c r="AB18" s="11"/>
      <c r="AC18"/>
      <c r="AD18"/>
      <c r="AE18"/>
      <c r="AF18"/>
      <c r="AG18"/>
    </row>
    <row r="19" spans="1:38" s="4" customFormat="1" ht="6" customHeight="1" x14ac:dyDescent="0.35">
      <c r="A19" s="12"/>
      <c r="B19" s="24"/>
      <c r="C19" s="12"/>
      <c r="D19" s="12"/>
      <c r="E19" s="10"/>
      <c r="F19" s="9"/>
      <c r="G19" s="11"/>
      <c r="H19" s="9"/>
      <c r="I19" s="11"/>
      <c r="J19" s="11"/>
      <c r="K19" s="11"/>
      <c r="L19" s="11"/>
      <c r="M19" s="11"/>
      <c r="N19" s="11"/>
      <c r="O19" s="10"/>
      <c r="P19" s="10"/>
      <c r="Q19" s="10"/>
      <c r="R19" s="11"/>
      <c r="S19" s="10"/>
      <c r="T19" s="11"/>
      <c r="U19" s="10"/>
      <c r="V19" s="11"/>
      <c r="W19" s="10"/>
      <c r="X19" s="11"/>
      <c r="Y19" s="10"/>
      <c r="Z19" s="11"/>
      <c r="AA19" s="10"/>
      <c r="AB19" s="11"/>
      <c r="AC19"/>
      <c r="AD19"/>
      <c r="AE19"/>
      <c r="AF19"/>
      <c r="AG19"/>
    </row>
    <row r="20" spans="1:38" s="4" customFormat="1" ht="12.75" customHeight="1" x14ac:dyDescent="0.35">
      <c r="A20" s="12"/>
      <c r="B20" s="8" t="s">
        <v>1233</v>
      </c>
      <c r="C20" s="12"/>
      <c r="D20" s="12"/>
      <c r="E20" s="10"/>
      <c r="F20" s="9"/>
      <c r="G20" s="35">
        <v>230363</v>
      </c>
      <c r="H20" s="9"/>
      <c r="I20" s="35">
        <v>230364</v>
      </c>
      <c r="J20" s="11"/>
      <c r="K20" s="35">
        <v>204022</v>
      </c>
      <c r="L20" s="11"/>
      <c r="M20" s="35">
        <v>0</v>
      </c>
      <c r="N20" s="11"/>
      <c r="O20" s="16">
        <v>0</v>
      </c>
      <c r="P20" s="10"/>
      <c r="Q20" s="16" t="e">
        <v>#REF!</v>
      </c>
      <c r="R20" s="11"/>
      <c r="S20" s="16" t="e">
        <v>#REF!</v>
      </c>
      <c r="T20" s="11"/>
      <c r="U20" s="16" t="e">
        <v>#REF!</v>
      </c>
      <c r="V20" s="11"/>
      <c r="W20" s="16" t="e">
        <v>#REF!</v>
      </c>
      <c r="X20" s="11"/>
      <c r="Y20" s="16" t="e">
        <v>#REF!</v>
      </c>
      <c r="Z20" s="11"/>
      <c r="AA20" s="16" t="e">
        <v>#REF!</v>
      </c>
      <c r="AB20" s="11"/>
      <c r="AC20"/>
      <c r="AD20"/>
      <c r="AE20"/>
      <c r="AF20"/>
      <c r="AG20"/>
    </row>
    <row r="21" spans="1:38" s="4" customFormat="1" ht="6" customHeight="1" x14ac:dyDescent="0.35">
      <c r="A21" s="12"/>
      <c r="B21" s="24"/>
      <c r="C21" s="12"/>
      <c r="D21" s="12"/>
      <c r="E21" s="10"/>
      <c r="F21" s="9"/>
      <c r="G21" s="11"/>
      <c r="H21" s="9"/>
      <c r="I21" s="11"/>
      <c r="J21" s="11"/>
      <c r="K21" s="11"/>
      <c r="L21" s="11"/>
      <c r="M21" s="11"/>
      <c r="N21" s="11"/>
      <c r="O21" s="10"/>
      <c r="P21" s="10"/>
      <c r="Q21" s="10"/>
      <c r="R21" s="11"/>
      <c r="S21" s="10"/>
      <c r="T21" s="11"/>
      <c r="U21" s="10"/>
      <c r="V21" s="11"/>
      <c r="W21" s="10"/>
      <c r="X21" s="11"/>
      <c r="Y21" s="10"/>
      <c r="Z21" s="11"/>
      <c r="AA21" s="10"/>
      <c r="AB21" s="11"/>
      <c r="AC21"/>
      <c r="AD21"/>
      <c r="AE21"/>
      <c r="AF21"/>
      <c r="AG21"/>
    </row>
    <row r="22" spans="1:38" s="4" customFormat="1" ht="12.75" customHeight="1" x14ac:dyDescent="0.35">
      <c r="A22" s="12"/>
      <c r="B22" s="24" t="s">
        <v>1169</v>
      </c>
      <c r="C22" s="12"/>
      <c r="D22" s="12"/>
      <c r="E22" s="10"/>
      <c r="F22" s="9"/>
      <c r="G22" s="134">
        <v>-34157</v>
      </c>
      <c r="H22" s="9"/>
      <c r="I22" s="134">
        <v>-34157</v>
      </c>
      <c r="J22" s="11"/>
      <c r="K22" s="134">
        <v>-33822</v>
      </c>
      <c r="L22" s="11"/>
      <c r="M22" s="134">
        <v>0</v>
      </c>
      <c r="N22" s="11"/>
      <c r="O22" s="25">
        <v>0</v>
      </c>
      <c r="P22" s="10"/>
      <c r="Q22" s="25" t="e">
        <v>#REF!</v>
      </c>
      <c r="R22" s="11"/>
      <c r="S22" s="25" t="e">
        <v>#REF!</v>
      </c>
      <c r="T22" s="11"/>
      <c r="U22" s="25" t="e">
        <v>#REF!</v>
      </c>
      <c r="V22" s="11"/>
      <c r="W22" s="25" t="e">
        <v>#REF!</v>
      </c>
      <c r="X22" s="11"/>
      <c r="Y22" s="25" t="e">
        <v>#REF!</v>
      </c>
      <c r="Z22" s="11"/>
      <c r="AA22" s="25" t="e">
        <v>#REF!</v>
      </c>
      <c r="AB22" s="11"/>
      <c r="AC22" s="7"/>
      <c r="AD22"/>
      <c r="AE22"/>
      <c r="AF22"/>
      <c r="AG22"/>
    </row>
    <row r="23" spans="1:38" s="4" customFormat="1" ht="6" customHeight="1" x14ac:dyDescent="0.35">
      <c r="A23" s="12"/>
      <c r="B23" s="24"/>
      <c r="C23" s="12"/>
      <c r="D23" s="12"/>
      <c r="E23" s="10"/>
      <c r="F23" s="9"/>
      <c r="G23" s="11"/>
      <c r="H23" s="9"/>
      <c r="I23" s="11"/>
      <c r="J23" s="11"/>
      <c r="K23" s="11"/>
      <c r="L23" s="11"/>
      <c r="M23" s="11"/>
      <c r="N23" s="11"/>
      <c r="O23" s="10"/>
      <c r="P23" s="10"/>
      <c r="Q23" s="10"/>
      <c r="R23" s="11"/>
      <c r="S23" s="10"/>
      <c r="T23" s="11"/>
      <c r="U23" s="10"/>
      <c r="V23" s="11"/>
      <c r="W23" s="10"/>
      <c r="X23" s="11"/>
      <c r="Y23" s="10"/>
      <c r="Z23" s="11"/>
      <c r="AA23" s="10"/>
      <c r="AB23" s="11"/>
      <c r="AC23"/>
      <c r="AD23"/>
      <c r="AE23"/>
      <c r="AF23"/>
      <c r="AG23"/>
    </row>
    <row r="24" spans="1:38" s="4" customFormat="1" ht="12.75" customHeight="1" x14ac:dyDescent="0.35">
      <c r="A24" s="12"/>
      <c r="B24" s="8" t="s">
        <v>1234</v>
      </c>
      <c r="C24" s="12"/>
      <c r="D24" s="12"/>
      <c r="E24" s="10"/>
      <c r="F24" s="9"/>
      <c r="G24" s="35">
        <v>196206</v>
      </c>
      <c r="H24" s="9"/>
      <c r="I24" s="35">
        <v>196207</v>
      </c>
      <c r="J24" s="11"/>
      <c r="K24" s="35">
        <v>170200</v>
      </c>
      <c r="L24" s="11"/>
      <c r="M24" s="35">
        <v>0</v>
      </c>
      <c r="N24" s="11"/>
      <c r="O24" s="16">
        <v>0</v>
      </c>
      <c r="P24" s="10"/>
      <c r="Q24" s="16" t="e">
        <v>#REF!</v>
      </c>
      <c r="R24" s="11"/>
      <c r="S24" s="16" t="e">
        <v>#REF!</v>
      </c>
      <c r="T24" s="11"/>
      <c r="U24" s="16" t="e">
        <v>#REF!</v>
      </c>
      <c r="V24" s="11"/>
      <c r="W24" s="16" t="e">
        <v>#REF!</v>
      </c>
      <c r="X24" s="11"/>
      <c r="Y24" s="16" t="e">
        <v>#REF!</v>
      </c>
      <c r="Z24" s="11"/>
      <c r="AA24" s="16" t="e">
        <v>#REF!</v>
      </c>
      <c r="AB24" s="11"/>
      <c r="AC24"/>
      <c r="AD24"/>
      <c r="AE24"/>
      <c r="AF24"/>
      <c r="AG24"/>
    </row>
    <row r="25" spans="1:38" s="4" customFormat="1" ht="6" customHeight="1" x14ac:dyDescent="0.35">
      <c r="A25" s="12"/>
      <c r="B25" s="24"/>
      <c r="C25" s="12"/>
      <c r="D25" s="12"/>
      <c r="E25" s="10"/>
      <c r="F25" s="9"/>
      <c r="G25" s="11"/>
      <c r="H25" s="9"/>
      <c r="I25" s="11"/>
      <c r="J25" s="11"/>
      <c r="K25" s="11"/>
      <c r="L25" s="11"/>
      <c r="M25" s="11"/>
      <c r="N25" s="11"/>
      <c r="O25" s="10"/>
      <c r="P25" s="10"/>
      <c r="Q25" s="10"/>
      <c r="R25" s="11"/>
      <c r="S25" s="10"/>
      <c r="T25" s="11"/>
      <c r="U25" s="10"/>
      <c r="V25" s="11"/>
      <c r="W25" s="10"/>
      <c r="X25" s="11"/>
      <c r="Y25" s="10"/>
      <c r="Z25" s="11"/>
      <c r="AA25" s="10"/>
      <c r="AB25" s="11"/>
      <c r="AC25"/>
      <c r="AD25"/>
      <c r="AE25"/>
      <c r="AF25"/>
      <c r="AG25"/>
    </row>
    <row r="26" spans="1:38" s="4" customFormat="1" ht="12.75" customHeight="1" x14ac:dyDescent="0.35">
      <c r="A26" s="12"/>
      <c r="B26" s="8" t="s">
        <v>1235</v>
      </c>
      <c r="C26" s="12"/>
      <c r="D26" s="12"/>
      <c r="E26" s="10"/>
      <c r="F26" s="9"/>
      <c r="G26" s="11"/>
      <c r="H26" s="9"/>
      <c r="I26" s="11"/>
      <c r="J26" s="11"/>
      <c r="K26" s="11"/>
      <c r="L26" s="11"/>
      <c r="M26" s="11"/>
      <c r="N26" s="11"/>
      <c r="O26" s="10"/>
      <c r="P26" s="10"/>
      <c r="Q26" s="10"/>
      <c r="R26" s="11"/>
      <c r="S26" s="10"/>
      <c r="T26" s="11"/>
      <c r="U26" s="10"/>
      <c r="V26" s="11"/>
      <c r="W26" s="10"/>
      <c r="X26" s="11"/>
      <c r="Y26" s="10"/>
      <c r="Z26" s="11"/>
      <c r="AA26" s="10"/>
      <c r="AB26" s="11"/>
      <c r="AC26"/>
      <c r="AD26"/>
      <c r="AE26"/>
      <c r="AF26"/>
      <c r="AG26"/>
    </row>
    <row r="27" spans="1:38" s="4" customFormat="1" ht="12.75" customHeight="1" x14ac:dyDescent="0.35">
      <c r="A27" s="12"/>
      <c r="B27" s="24" t="s">
        <v>1176</v>
      </c>
      <c r="C27" s="12"/>
      <c r="D27" s="12"/>
      <c r="E27" s="10"/>
      <c r="F27" s="9"/>
      <c r="G27" s="134">
        <v>7947</v>
      </c>
      <c r="H27" s="9"/>
      <c r="I27" s="134">
        <v>7947</v>
      </c>
      <c r="J27" s="35"/>
      <c r="K27" s="134">
        <v>2349</v>
      </c>
      <c r="L27" s="35"/>
      <c r="M27" s="134">
        <v>0</v>
      </c>
      <c r="N27" s="35"/>
      <c r="O27" s="25">
        <v>0</v>
      </c>
      <c r="P27" s="16"/>
      <c r="Q27" s="25" t="e">
        <v>#REF!</v>
      </c>
      <c r="R27" s="35"/>
      <c r="S27" s="25" t="e">
        <v>#REF!</v>
      </c>
      <c r="T27" s="35"/>
      <c r="U27" s="25" t="e">
        <v>#REF!</v>
      </c>
      <c r="V27" s="35"/>
      <c r="W27" s="25" t="e">
        <v>#REF!</v>
      </c>
      <c r="X27" s="35"/>
      <c r="Y27" s="25" t="e">
        <v>#REF!</v>
      </c>
      <c r="Z27" s="35"/>
      <c r="AA27" s="25" t="e">
        <v>#REF!</v>
      </c>
      <c r="AB27" s="11"/>
      <c r="AC27" s="7"/>
      <c r="AD27"/>
      <c r="AE27"/>
      <c r="AF27"/>
      <c r="AG27"/>
    </row>
    <row r="28" spans="1:38" s="4" customFormat="1" ht="6" customHeight="1" x14ac:dyDescent="0.35">
      <c r="A28" s="12"/>
      <c r="B28" s="14"/>
      <c r="C28" s="12"/>
      <c r="D28" s="12"/>
      <c r="E28" s="10"/>
      <c r="F28" s="9"/>
      <c r="G28" s="11"/>
      <c r="H28" s="9"/>
      <c r="I28" s="11"/>
      <c r="J28" s="35"/>
      <c r="K28" s="11"/>
      <c r="L28" s="35"/>
      <c r="M28" s="11"/>
      <c r="N28" s="35"/>
      <c r="O28" s="10"/>
      <c r="P28" s="16"/>
      <c r="Q28" s="10"/>
      <c r="R28" s="35"/>
      <c r="S28" s="10"/>
      <c r="T28" s="35"/>
      <c r="U28" s="10"/>
      <c r="V28" s="35"/>
      <c r="W28" s="10"/>
      <c r="X28" s="35"/>
      <c r="Y28" s="10"/>
      <c r="Z28" s="35"/>
      <c r="AA28" s="10"/>
      <c r="AB28" s="11"/>
      <c r="AC28"/>
      <c r="AD28"/>
      <c r="AE28"/>
      <c r="AF28"/>
      <c r="AG28"/>
    </row>
    <row r="29" spans="1:38" s="4" customFormat="1" ht="12.75" customHeight="1" thickBot="1" x14ac:dyDescent="0.4">
      <c r="A29" s="12"/>
      <c r="B29" s="8" t="s">
        <v>1236</v>
      </c>
      <c r="C29" s="12"/>
      <c r="D29" s="12"/>
      <c r="E29" s="10"/>
      <c r="F29" s="9"/>
      <c r="G29" s="143">
        <v>204153</v>
      </c>
      <c r="H29" s="9"/>
      <c r="I29" s="143">
        <v>204154</v>
      </c>
      <c r="J29" s="11"/>
      <c r="K29" s="143">
        <v>172549</v>
      </c>
      <c r="L29" s="11"/>
      <c r="M29" s="143">
        <v>0</v>
      </c>
      <c r="N29" s="11"/>
      <c r="O29" s="20">
        <v>0</v>
      </c>
      <c r="P29" s="10"/>
      <c r="Q29" s="20" t="e">
        <v>#REF!</v>
      </c>
      <c r="R29" s="11"/>
      <c r="S29" s="20" t="e">
        <v>#REF!</v>
      </c>
      <c r="T29" s="11"/>
      <c r="U29" s="20" t="e">
        <v>#REF!</v>
      </c>
      <c r="V29" s="11"/>
      <c r="W29" s="20" t="e">
        <v>#REF!</v>
      </c>
      <c r="X29" s="11"/>
      <c r="Y29" s="20" t="e">
        <v>#REF!</v>
      </c>
      <c r="Z29" s="11"/>
      <c r="AA29" s="20" t="e">
        <v>#REF!</v>
      </c>
      <c r="AB29" s="11"/>
      <c r="AC29"/>
      <c r="AD29"/>
      <c r="AE29"/>
      <c r="AF29"/>
      <c r="AG29"/>
    </row>
    <row r="30" spans="1:38" s="4" customFormat="1" ht="12.75" customHeight="1" thickTop="1" x14ac:dyDescent="0.35">
      <c r="A30" s="12"/>
      <c r="B30" s="14"/>
      <c r="C30" s="12"/>
      <c r="D30" s="12"/>
      <c r="E30" s="10"/>
      <c r="F30" s="9"/>
      <c r="G30" s="11"/>
      <c r="H30" s="9"/>
      <c r="I30" s="11"/>
      <c r="J30" s="11"/>
      <c r="K30" s="11"/>
      <c r="L30" s="11"/>
      <c r="M30" s="11"/>
      <c r="N30" s="11"/>
      <c r="O30" s="10"/>
      <c r="P30" s="10"/>
      <c r="Q30" s="10"/>
      <c r="R30" s="11"/>
      <c r="S30" s="10"/>
      <c r="T30" s="11"/>
      <c r="U30" s="10"/>
      <c r="V30" s="11"/>
      <c r="W30" s="10"/>
      <c r="X30" s="11"/>
      <c r="Y30" s="10"/>
      <c r="Z30" s="11"/>
      <c r="AA30" s="10"/>
      <c r="AB30" s="11"/>
      <c r="AC30"/>
      <c r="AD30"/>
      <c r="AE30"/>
      <c r="AF30"/>
      <c r="AG30"/>
    </row>
    <row r="31" spans="1:38" s="4" customFormat="1" ht="8.25" customHeight="1" thickBot="1" x14ac:dyDescent="0.4">
      <c r="A31" s="12"/>
      <c r="B31" s="14"/>
      <c r="C31" s="12"/>
      <c r="D31" s="12"/>
      <c r="E31" s="10"/>
      <c r="F31" s="9"/>
      <c r="G31" s="11"/>
      <c r="H31" s="9"/>
      <c r="I31" s="11"/>
      <c r="J31" s="11"/>
      <c r="K31" s="11"/>
      <c r="L31" s="11"/>
      <c r="M31" s="11"/>
      <c r="N31" s="11"/>
      <c r="O31" s="10"/>
      <c r="P31" s="10"/>
      <c r="Q31" s="10"/>
      <c r="R31" s="11"/>
      <c r="S31" s="10"/>
      <c r="T31" s="11"/>
      <c r="U31" s="10"/>
      <c r="V31" s="11"/>
      <c r="W31" s="10"/>
      <c r="X31" s="11"/>
      <c r="Y31" s="10"/>
      <c r="Z31" s="11"/>
      <c r="AA31" s="10"/>
      <c r="AB31" s="11"/>
      <c r="AC31"/>
      <c r="AD31"/>
      <c r="AE31"/>
      <c r="AF31"/>
      <c r="AG31"/>
    </row>
    <row r="32" spans="1:38" s="4" customFormat="1" ht="12.75" customHeight="1" x14ac:dyDescent="0.35">
      <c r="A32" s="12"/>
      <c r="B32" s="8" t="s">
        <v>1237</v>
      </c>
      <c r="C32" s="12"/>
      <c r="D32" s="12"/>
      <c r="E32" s="10"/>
      <c r="F32" s="9"/>
      <c r="G32" s="11"/>
      <c r="H32" s="9"/>
      <c r="I32" s="11"/>
      <c r="J32" s="11"/>
      <c r="K32" s="11"/>
      <c r="L32" s="11"/>
      <c r="M32" s="11"/>
      <c r="N32" s="11"/>
      <c r="O32" s="10"/>
      <c r="P32" s="10"/>
      <c r="Q32" s="10"/>
      <c r="R32" s="11"/>
      <c r="S32" s="10"/>
      <c r="T32" s="11"/>
      <c r="U32" s="10"/>
      <c r="V32" s="11"/>
      <c r="W32" s="10"/>
      <c r="X32" s="11"/>
      <c r="Y32" s="10"/>
      <c r="Z32" s="11"/>
      <c r="AA32" s="10"/>
      <c r="AB32" s="11"/>
      <c r="AC32"/>
      <c r="AD32"/>
      <c r="AE32"/>
      <c r="AF32"/>
      <c r="AG32" s="46" t="s">
        <v>1229</v>
      </c>
      <c r="AH32" s="47"/>
      <c r="AI32" s="48"/>
      <c r="AJ32" s="46" t="s">
        <v>999</v>
      </c>
      <c r="AK32" s="47"/>
      <c r="AL32" s="48"/>
    </row>
    <row r="33" spans="1:38" s="4" customFormat="1" ht="6" customHeight="1" x14ac:dyDescent="0.35">
      <c r="A33" s="12"/>
      <c r="B33" s="14"/>
      <c r="C33" s="12"/>
      <c r="D33" s="12"/>
      <c r="E33" s="10"/>
      <c r="F33" s="9"/>
      <c r="G33" s="11"/>
      <c r="H33" s="9"/>
      <c r="I33" s="11"/>
      <c r="J33" s="11"/>
      <c r="K33" s="11"/>
      <c r="L33" s="11"/>
      <c r="M33" s="11"/>
      <c r="N33" s="11"/>
      <c r="O33" s="10"/>
      <c r="P33" s="10"/>
      <c r="Q33" s="10"/>
      <c r="R33" s="11"/>
      <c r="S33" s="10"/>
      <c r="T33" s="11"/>
      <c r="U33" s="10"/>
      <c r="V33" s="11"/>
      <c r="W33" s="10"/>
      <c r="X33" s="11"/>
      <c r="Y33" s="10"/>
      <c r="Z33" s="11"/>
      <c r="AA33" s="10"/>
      <c r="AB33" s="11"/>
      <c r="AC33"/>
      <c r="AD33"/>
      <c r="AE33"/>
      <c r="AF33"/>
      <c r="AG33" s="49" t="s">
        <v>2</v>
      </c>
      <c r="AH33" t="s">
        <v>3</v>
      </c>
      <c r="AI33" s="50" t="s">
        <v>1230</v>
      </c>
      <c r="AJ33" s="49" t="s">
        <v>2</v>
      </c>
      <c r="AK33" t="s">
        <v>3</v>
      </c>
      <c r="AL33" s="50" t="s">
        <v>1230</v>
      </c>
    </row>
    <row r="34" spans="1:38" s="4" customFormat="1" ht="12.75" customHeight="1" x14ac:dyDescent="0.35">
      <c r="A34" s="12"/>
      <c r="B34" s="13" t="s">
        <v>1165</v>
      </c>
      <c r="C34" s="12"/>
      <c r="D34" s="12"/>
      <c r="E34" s="10"/>
      <c r="F34" s="9"/>
      <c r="G34" s="11"/>
      <c r="H34" s="9"/>
      <c r="I34" s="11"/>
      <c r="J34" s="11"/>
      <c r="K34" s="11"/>
      <c r="L34" s="11"/>
      <c r="M34" s="11"/>
      <c r="N34" s="11"/>
      <c r="O34" s="10"/>
      <c r="P34" s="10"/>
      <c r="Q34" s="10"/>
      <c r="R34" s="11"/>
      <c r="S34" s="10"/>
      <c r="T34" s="11"/>
      <c r="U34" s="10"/>
      <c r="V34" s="11"/>
      <c r="W34" s="10"/>
      <c r="X34" s="11"/>
      <c r="Y34" s="10"/>
      <c r="Z34" s="11"/>
      <c r="AA34" s="10"/>
      <c r="AB34" s="11"/>
      <c r="AC34"/>
      <c r="AD34"/>
      <c r="AE34"/>
      <c r="AF34"/>
      <c r="AG34" s="49" t="s">
        <v>699</v>
      </c>
      <c r="AH34">
        <v>212</v>
      </c>
      <c r="AI34" s="50" t="s">
        <v>700</v>
      </c>
      <c r="AJ34" s="49" t="s">
        <v>1238</v>
      </c>
      <c r="AK34">
        <v>220</v>
      </c>
      <c r="AL34" s="50" t="s">
        <v>718</v>
      </c>
    </row>
    <row r="35" spans="1:38" s="4" customFormat="1" ht="12.75" customHeight="1" thickBot="1" x14ac:dyDescent="0.4">
      <c r="A35" s="12"/>
      <c r="B35" s="14" t="s">
        <v>1229</v>
      </c>
      <c r="C35" s="12"/>
      <c r="D35" s="12"/>
      <c r="E35" s="10"/>
      <c r="F35" s="9"/>
      <c r="G35" s="11">
        <v>28983</v>
      </c>
      <c r="H35" s="9"/>
      <c r="I35" s="11">
        <v>28983</v>
      </c>
      <c r="J35" s="11"/>
      <c r="K35" s="11">
        <v>28346</v>
      </c>
      <c r="L35" s="11"/>
      <c r="M35" s="11">
        <v>0</v>
      </c>
      <c r="N35" s="11"/>
      <c r="O35" s="10">
        <v>0</v>
      </c>
      <c r="P35" s="10"/>
      <c r="Q35" s="10" t="e">
        <v>#REF!</v>
      </c>
      <c r="R35" s="11"/>
      <c r="S35" s="10" t="e">
        <v>#REF!</v>
      </c>
      <c r="T35" s="11"/>
      <c r="U35" s="10" t="e">
        <v>#REF!</v>
      </c>
      <c r="V35" s="11"/>
      <c r="W35" s="10" t="e">
        <v>#REF!</v>
      </c>
      <c r="X35" s="11"/>
      <c r="Y35" s="10" t="e">
        <v>#REF!</v>
      </c>
      <c r="Z35" s="11"/>
      <c r="AA35" s="10" t="e">
        <v>#REF!</v>
      </c>
      <c r="AB35" s="11"/>
      <c r="AC35" s="7"/>
      <c r="AD35"/>
      <c r="AE35"/>
      <c r="AG35" s="49" t="s">
        <v>1239</v>
      </c>
      <c r="AH35">
        <v>215</v>
      </c>
      <c r="AI35" s="50" t="s">
        <v>710</v>
      </c>
      <c r="AJ35" s="51" t="s">
        <v>717</v>
      </c>
      <c r="AK35" s="52">
        <v>229</v>
      </c>
      <c r="AL35" s="53" t="s">
        <v>718</v>
      </c>
    </row>
    <row r="36" spans="1:38" s="4" customFormat="1" ht="12.75" customHeight="1" thickBot="1" x14ac:dyDescent="0.4">
      <c r="A36" s="12"/>
      <c r="B36" s="14" t="s">
        <v>1240</v>
      </c>
      <c r="C36" s="12"/>
      <c r="D36" s="12"/>
      <c r="E36" s="10"/>
      <c r="F36" s="9"/>
      <c r="G36" s="11">
        <v>8734</v>
      </c>
      <c r="H36" s="9"/>
      <c r="I36" s="11">
        <v>8734</v>
      </c>
      <c r="J36" s="11"/>
      <c r="K36" s="11">
        <v>7996</v>
      </c>
      <c r="L36" s="11"/>
      <c r="M36" s="11">
        <v>0</v>
      </c>
      <c r="N36" s="11"/>
      <c r="O36" s="10">
        <v>0</v>
      </c>
      <c r="P36" s="10"/>
      <c r="Q36" s="10" t="e">
        <v>#REF!</v>
      </c>
      <c r="R36" s="11"/>
      <c r="S36" s="10" t="e">
        <v>#REF!</v>
      </c>
      <c r="T36" s="11"/>
      <c r="U36" s="10" t="e">
        <v>#REF!</v>
      </c>
      <c r="V36" s="11"/>
      <c r="W36" s="10" t="e">
        <v>#REF!</v>
      </c>
      <c r="X36" s="11"/>
      <c r="Y36" s="10" t="e">
        <v>#REF!</v>
      </c>
      <c r="Z36" s="11"/>
      <c r="AA36" s="10" t="e">
        <v>#REF!</v>
      </c>
      <c r="AB36" s="11"/>
      <c r="AC36" s="7"/>
      <c r="AD36"/>
      <c r="AE36"/>
      <c r="AG36" s="49" t="s">
        <v>1241</v>
      </c>
      <c r="AH36">
        <v>216</v>
      </c>
      <c r="AI36" s="50" t="s">
        <v>215</v>
      </c>
    </row>
    <row r="37" spans="1:38" s="4" customFormat="1" ht="12.75" customHeight="1" x14ac:dyDescent="0.35">
      <c r="A37" s="12"/>
      <c r="B37" s="14" t="s">
        <v>999</v>
      </c>
      <c r="C37" s="12"/>
      <c r="D37" s="12"/>
      <c r="E37" s="10"/>
      <c r="F37" s="9"/>
      <c r="G37" s="11">
        <v>2297</v>
      </c>
      <c r="H37" s="9"/>
      <c r="I37" s="11">
        <v>2297</v>
      </c>
      <c r="J37" s="11"/>
      <c r="K37" s="11">
        <v>2180</v>
      </c>
      <c r="L37" s="11"/>
      <c r="M37" s="11">
        <v>0</v>
      </c>
      <c r="N37" s="11"/>
      <c r="O37" s="10">
        <v>0</v>
      </c>
      <c r="P37" s="10"/>
      <c r="Q37" s="10" t="e">
        <v>#REF!</v>
      </c>
      <c r="R37" s="11"/>
      <c r="S37" s="10" t="e">
        <v>#REF!</v>
      </c>
      <c r="T37" s="11"/>
      <c r="U37" s="10" t="e">
        <v>#REF!</v>
      </c>
      <c r="V37" s="11"/>
      <c r="W37" s="10" t="e">
        <v>#REF!</v>
      </c>
      <c r="X37" s="11"/>
      <c r="Y37" s="10" t="e">
        <v>#REF!</v>
      </c>
      <c r="Z37" s="11"/>
      <c r="AA37" s="10" t="e">
        <v>#REF!</v>
      </c>
      <c r="AB37" s="11"/>
      <c r="AC37" s="7"/>
      <c r="AD37"/>
      <c r="AE37"/>
      <c r="AG37" s="49" t="s">
        <v>701</v>
      </c>
      <c r="AH37">
        <v>217</v>
      </c>
      <c r="AI37" s="50" t="s">
        <v>702</v>
      </c>
      <c r="AJ37" s="46" t="s">
        <v>1240</v>
      </c>
      <c r="AK37" s="47"/>
      <c r="AL37" s="48"/>
    </row>
    <row r="38" spans="1:38" s="4" customFormat="1" ht="12.75" customHeight="1" x14ac:dyDescent="0.35">
      <c r="A38" s="12"/>
      <c r="B38" s="14"/>
      <c r="C38" s="12"/>
      <c r="D38" s="12"/>
      <c r="E38" s="10"/>
      <c r="F38" s="9"/>
      <c r="G38" s="147">
        <v>40014</v>
      </c>
      <c r="H38" s="9"/>
      <c r="I38" s="147">
        <v>40014</v>
      </c>
      <c r="J38" s="11"/>
      <c r="K38" s="147">
        <v>38522</v>
      </c>
      <c r="L38" s="11"/>
      <c r="M38" s="147">
        <v>0</v>
      </c>
      <c r="N38" s="11"/>
      <c r="O38" s="18">
        <v>0</v>
      </c>
      <c r="P38" s="10"/>
      <c r="Q38" s="18" t="e">
        <v>#REF!</v>
      </c>
      <c r="R38" s="11"/>
      <c r="S38" s="18" t="e">
        <v>#REF!</v>
      </c>
      <c r="T38" s="11"/>
      <c r="U38" s="18" t="e">
        <v>#REF!</v>
      </c>
      <c r="V38" s="11"/>
      <c r="W38" s="18" t="e">
        <v>#REF!</v>
      </c>
      <c r="X38" s="11"/>
      <c r="Y38" s="18" t="e">
        <v>#REF!</v>
      </c>
      <c r="Z38" s="11"/>
      <c r="AA38" s="18" t="e">
        <v>#REF!</v>
      </c>
      <c r="AB38" s="11"/>
      <c r="AC38"/>
      <c r="AD38"/>
      <c r="AE38"/>
      <c r="AF38"/>
      <c r="AG38" s="49" t="s">
        <v>705</v>
      </c>
      <c r="AH38">
        <v>222</v>
      </c>
      <c r="AI38" s="50" t="s">
        <v>706</v>
      </c>
      <c r="AJ38" s="49" t="s">
        <v>2</v>
      </c>
      <c r="AK38" t="s">
        <v>3</v>
      </c>
      <c r="AL38" s="50" t="s">
        <v>4</v>
      </c>
    </row>
    <row r="39" spans="1:38" s="4" customFormat="1" ht="6" customHeight="1" x14ac:dyDescent="0.35">
      <c r="A39" s="12"/>
      <c r="B39" s="26"/>
      <c r="C39" s="12"/>
      <c r="D39" s="12"/>
      <c r="E39" s="16"/>
      <c r="F39" s="9"/>
      <c r="G39" s="35"/>
      <c r="H39" s="9"/>
      <c r="I39" s="35"/>
      <c r="J39" s="35"/>
      <c r="K39" s="35"/>
      <c r="L39" s="35"/>
      <c r="M39" s="35"/>
      <c r="N39" s="35"/>
      <c r="O39" s="16"/>
      <c r="P39" s="16"/>
      <c r="Q39" s="16"/>
      <c r="R39" s="35"/>
      <c r="S39" s="16"/>
      <c r="T39" s="35"/>
      <c r="U39" s="16"/>
      <c r="V39" s="35"/>
      <c r="W39" s="16"/>
      <c r="X39" s="35"/>
      <c r="Y39" s="16"/>
      <c r="Z39" s="35"/>
      <c r="AA39" s="16"/>
      <c r="AB39" s="11"/>
      <c r="AC39"/>
      <c r="AD39"/>
      <c r="AE39"/>
      <c r="AF39"/>
      <c r="AG39" s="49" t="s">
        <v>707</v>
      </c>
      <c r="AH39">
        <v>223</v>
      </c>
      <c r="AI39" s="50" t="s">
        <v>708</v>
      </c>
      <c r="AJ39" s="49" t="s">
        <v>719</v>
      </c>
      <c r="AK39">
        <v>230</v>
      </c>
      <c r="AL39" s="50" t="s">
        <v>720</v>
      </c>
    </row>
    <row r="40" spans="1:38" s="4" customFormat="1" ht="12.75" customHeight="1" x14ac:dyDescent="0.35">
      <c r="A40" s="12"/>
      <c r="B40" s="13" t="s">
        <v>1242</v>
      </c>
      <c r="C40" s="12"/>
      <c r="D40" s="12"/>
      <c r="E40" s="10"/>
      <c r="F40" s="9"/>
      <c r="G40" s="11"/>
      <c r="H40" s="9"/>
      <c r="I40" s="11"/>
      <c r="J40" s="11"/>
      <c r="K40" s="11"/>
      <c r="L40" s="11"/>
      <c r="M40" s="11"/>
      <c r="N40" s="11"/>
      <c r="O40" s="10"/>
      <c r="P40" s="10"/>
      <c r="Q40" s="10"/>
      <c r="R40" s="11"/>
      <c r="S40" s="10"/>
      <c r="T40" s="11"/>
      <c r="U40" s="10"/>
      <c r="V40" s="11"/>
      <c r="W40" s="10"/>
      <c r="X40" s="11"/>
      <c r="Y40" s="10"/>
      <c r="Z40" s="11"/>
      <c r="AA40" s="10"/>
      <c r="AB40" s="11"/>
      <c r="AC40"/>
      <c r="AD40"/>
      <c r="AE40"/>
      <c r="AF40"/>
      <c r="AG40" s="49" t="s">
        <v>709</v>
      </c>
      <c r="AH40">
        <v>224</v>
      </c>
      <c r="AI40" s="50" t="s">
        <v>710</v>
      </c>
      <c r="AJ40" s="49" t="s">
        <v>721</v>
      </c>
      <c r="AK40">
        <v>231</v>
      </c>
      <c r="AL40" s="50" t="s">
        <v>722</v>
      </c>
    </row>
    <row r="41" spans="1:38" s="4" customFormat="1" ht="12.75" customHeight="1" x14ac:dyDescent="0.35">
      <c r="A41" s="12"/>
      <c r="B41" s="14" t="s">
        <v>1243</v>
      </c>
      <c r="C41" s="12"/>
      <c r="D41" s="12"/>
      <c r="E41" s="10"/>
      <c r="F41" s="9"/>
      <c r="G41" s="11">
        <v>69949</v>
      </c>
      <c r="H41" s="9"/>
      <c r="I41" s="11">
        <v>69949</v>
      </c>
      <c r="J41" s="11"/>
      <c r="K41" s="11">
        <v>43539</v>
      </c>
      <c r="L41" s="11"/>
      <c r="M41" s="11">
        <v>0</v>
      </c>
      <c r="N41" s="11"/>
      <c r="O41" s="10">
        <v>0</v>
      </c>
      <c r="P41" s="10"/>
      <c r="Q41" s="10" t="e">
        <v>#REF!</v>
      </c>
      <c r="R41" s="11"/>
      <c r="S41" s="10" t="e">
        <v>#REF!</v>
      </c>
      <c r="T41" s="11"/>
      <c r="U41" s="10" t="e">
        <v>#REF!</v>
      </c>
      <c r="V41" s="11"/>
      <c r="W41" s="10" t="e">
        <v>#REF!</v>
      </c>
      <c r="X41" s="11"/>
      <c r="Y41" s="10" t="e">
        <v>#REF!</v>
      </c>
      <c r="Z41" s="11"/>
      <c r="AA41" s="10" t="e">
        <v>#REF!</v>
      </c>
      <c r="AB41" s="11"/>
      <c r="AC41" s="7"/>
      <c r="AD41"/>
      <c r="AE41"/>
      <c r="AF41"/>
      <c r="AG41" s="49" t="s">
        <v>711</v>
      </c>
      <c r="AH41">
        <v>225</v>
      </c>
      <c r="AI41" s="50" t="s">
        <v>712</v>
      </c>
      <c r="AJ41" s="49" t="s">
        <v>723</v>
      </c>
      <c r="AK41">
        <v>232</v>
      </c>
      <c r="AL41" s="50" t="s">
        <v>724</v>
      </c>
    </row>
    <row r="42" spans="1:38" s="4" customFormat="1" ht="12.75" customHeight="1" x14ac:dyDescent="0.35">
      <c r="A42" s="12"/>
      <c r="B42" s="14" t="s">
        <v>1244</v>
      </c>
      <c r="C42" s="12"/>
      <c r="D42" s="12"/>
      <c r="E42" s="10"/>
      <c r="F42" s="9"/>
      <c r="G42" s="11">
        <v>0</v>
      </c>
      <c r="H42" s="9"/>
      <c r="I42" s="11">
        <v>0</v>
      </c>
      <c r="J42" s="11"/>
      <c r="K42" s="11">
        <v>0</v>
      </c>
      <c r="L42" s="11"/>
      <c r="M42" s="11">
        <v>0</v>
      </c>
      <c r="N42" s="11"/>
      <c r="O42" s="10">
        <v>0</v>
      </c>
      <c r="P42" s="10"/>
      <c r="Q42" s="10" t="e">
        <v>#REF!</v>
      </c>
      <c r="R42" s="11"/>
      <c r="S42" s="10" t="e">
        <v>#REF!</v>
      </c>
      <c r="T42" s="11"/>
      <c r="U42" s="10" t="e">
        <v>#REF!</v>
      </c>
      <c r="V42" s="11"/>
      <c r="W42" s="10" t="e">
        <v>#REF!</v>
      </c>
      <c r="X42" s="11"/>
      <c r="Y42" s="10" t="e">
        <v>#REF!</v>
      </c>
      <c r="Z42" s="11"/>
      <c r="AA42" s="10" t="e">
        <v>#REF!</v>
      </c>
      <c r="AB42" s="11"/>
      <c r="AC42" s="7"/>
      <c r="AD42"/>
      <c r="AE42"/>
      <c r="AF42"/>
      <c r="AG42" s="49" t="s">
        <v>713</v>
      </c>
      <c r="AH42">
        <v>226</v>
      </c>
      <c r="AI42" s="50" t="s">
        <v>702</v>
      </c>
      <c r="AJ42" s="49" t="s">
        <v>725</v>
      </c>
      <c r="AK42">
        <v>233</v>
      </c>
      <c r="AL42" s="50" t="s">
        <v>726</v>
      </c>
    </row>
    <row r="43" spans="1:38" s="4" customFormat="1" ht="12.75" customHeight="1" x14ac:dyDescent="0.35">
      <c r="A43" s="12"/>
      <c r="B43" s="14" t="s">
        <v>1245</v>
      </c>
      <c r="C43" s="12"/>
      <c r="D43" s="12"/>
      <c r="E43" s="10"/>
      <c r="F43" s="9"/>
      <c r="G43" s="11">
        <v>5313</v>
      </c>
      <c r="H43" s="9"/>
      <c r="I43" s="11">
        <v>5313</v>
      </c>
      <c r="J43" s="11"/>
      <c r="K43" s="11">
        <v>5550</v>
      </c>
      <c r="L43" s="11"/>
      <c r="M43" s="11">
        <v>1</v>
      </c>
      <c r="N43" s="11"/>
      <c r="O43" s="10">
        <v>1</v>
      </c>
      <c r="P43" s="10"/>
      <c r="Q43" s="10" t="e">
        <v>#REF!</v>
      </c>
      <c r="R43" s="11"/>
      <c r="S43" s="10" t="e">
        <v>#REF!</v>
      </c>
      <c r="T43" s="11"/>
      <c r="U43" s="10" t="e">
        <v>#REF!</v>
      </c>
      <c r="V43" s="11"/>
      <c r="W43" s="10" t="e">
        <v>#REF!</v>
      </c>
      <c r="X43" s="11"/>
      <c r="Y43" s="10" t="e">
        <v>#REF!</v>
      </c>
      <c r="Z43" s="11"/>
      <c r="AA43" s="10" t="e">
        <v>#REF!</v>
      </c>
      <c r="AB43" s="11"/>
      <c r="AC43" s="7"/>
      <c r="AD43"/>
      <c r="AE43"/>
      <c r="AG43" s="49" t="s">
        <v>714</v>
      </c>
      <c r="AH43">
        <v>227</v>
      </c>
      <c r="AI43" s="50" t="s">
        <v>715</v>
      </c>
      <c r="AJ43" s="49" t="s">
        <v>727</v>
      </c>
      <c r="AK43">
        <v>235</v>
      </c>
      <c r="AL43" s="50" t="s">
        <v>728</v>
      </c>
    </row>
    <row r="44" spans="1:38" s="4" customFormat="1" ht="12.75" customHeight="1" x14ac:dyDescent="0.35">
      <c r="A44" s="12"/>
      <c r="B44" s="24"/>
      <c r="C44" s="12"/>
      <c r="D44" s="12"/>
      <c r="E44" s="10"/>
      <c r="F44" s="9"/>
      <c r="G44" s="147">
        <v>75262</v>
      </c>
      <c r="H44" s="9"/>
      <c r="I44" s="147">
        <v>75262</v>
      </c>
      <c r="J44" s="11"/>
      <c r="K44" s="147">
        <v>49089</v>
      </c>
      <c r="L44" s="11"/>
      <c r="M44" s="147">
        <v>1</v>
      </c>
      <c r="N44" s="11"/>
      <c r="O44" s="18">
        <v>1</v>
      </c>
      <c r="P44" s="10"/>
      <c r="Q44" s="18" t="e">
        <v>#REF!</v>
      </c>
      <c r="R44" s="11"/>
      <c r="S44" s="18" t="e">
        <v>#REF!</v>
      </c>
      <c r="T44" s="11"/>
      <c r="U44" s="18" t="e">
        <v>#REF!</v>
      </c>
      <c r="V44" s="11"/>
      <c r="W44" s="18" t="e">
        <v>#REF!</v>
      </c>
      <c r="X44" s="11"/>
      <c r="Y44" s="18" t="e">
        <v>#REF!</v>
      </c>
      <c r="Z44" s="11"/>
      <c r="AA44" s="18" t="e">
        <v>#REF!</v>
      </c>
      <c r="AB44" s="11"/>
      <c r="AC44"/>
      <c r="AD44"/>
      <c r="AE44"/>
      <c r="AF44"/>
      <c r="AG44" s="49" t="s">
        <v>729</v>
      </c>
      <c r="AH44">
        <v>702</v>
      </c>
      <c r="AI44" s="50" t="s">
        <v>730</v>
      </c>
      <c r="AJ44" s="49" t="s">
        <v>1246</v>
      </c>
      <c r="AK44">
        <v>236</v>
      </c>
      <c r="AL44" s="50" t="s">
        <v>1247</v>
      </c>
    </row>
    <row r="45" spans="1:38" s="4" customFormat="1" ht="6" customHeight="1" x14ac:dyDescent="0.35">
      <c r="A45" s="12"/>
      <c r="B45" s="24"/>
      <c r="C45" s="12"/>
      <c r="D45" s="12"/>
      <c r="E45" s="10"/>
      <c r="F45" s="9"/>
      <c r="G45" s="11"/>
      <c r="H45" s="9"/>
      <c r="I45" s="11"/>
      <c r="J45" s="11"/>
      <c r="K45" s="11"/>
      <c r="L45" s="11"/>
      <c r="M45" s="11"/>
      <c r="N45" s="11"/>
      <c r="O45" s="10"/>
      <c r="P45" s="10"/>
      <c r="Q45" s="10"/>
      <c r="R45" s="11"/>
      <c r="S45" s="10"/>
      <c r="T45" s="11"/>
      <c r="U45" s="10"/>
      <c r="V45" s="11"/>
      <c r="W45" s="10"/>
      <c r="X45" s="11"/>
      <c r="Y45" s="10"/>
      <c r="Z45" s="11"/>
      <c r="AA45" s="10"/>
      <c r="AB45" s="11"/>
      <c r="AC45"/>
      <c r="AD45"/>
      <c r="AE45"/>
      <c r="AF45"/>
      <c r="AG45" s="49" t="s">
        <v>731</v>
      </c>
      <c r="AH45">
        <v>703</v>
      </c>
      <c r="AI45" s="50" t="s">
        <v>732</v>
      </c>
      <c r="AJ45" s="49" t="s">
        <v>1248</v>
      </c>
      <c r="AK45">
        <v>538</v>
      </c>
      <c r="AL45" s="50" t="s">
        <v>1249</v>
      </c>
    </row>
    <row r="46" spans="1:38" s="4" customFormat="1" ht="12.75" customHeight="1" x14ac:dyDescent="0.35">
      <c r="A46" s="12"/>
      <c r="B46" s="13" t="s">
        <v>1250</v>
      </c>
      <c r="C46" s="12"/>
      <c r="D46" s="12"/>
      <c r="E46" s="10"/>
      <c r="F46" s="9"/>
      <c r="G46" s="11"/>
      <c r="H46" s="9"/>
      <c r="I46" s="11"/>
      <c r="J46" s="11"/>
      <c r="K46" s="11"/>
      <c r="L46" s="11"/>
      <c r="M46" s="11"/>
      <c r="N46" s="11"/>
      <c r="O46" s="10"/>
      <c r="P46" s="10"/>
      <c r="Q46" s="10"/>
      <c r="R46" s="11"/>
      <c r="S46" s="10"/>
      <c r="T46" s="11"/>
      <c r="U46" s="10"/>
      <c r="V46" s="11"/>
      <c r="W46" s="10"/>
      <c r="X46" s="11"/>
      <c r="Y46" s="10"/>
      <c r="Z46" s="11"/>
      <c r="AA46" s="10"/>
      <c r="AB46" s="11"/>
      <c r="AC46"/>
      <c r="AD46"/>
      <c r="AE46"/>
      <c r="AF46"/>
      <c r="AG46" s="49" t="s">
        <v>733</v>
      </c>
      <c r="AH46">
        <v>704</v>
      </c>
      <c r="AI46" s="50" t="s">
        <v>734</v>
      </c>
      <c r="AJ46" s="49" t="s">
        <v>752</v>
      </c>
      <c r="AK46">
        <v>829</v>
      </c>
      <c r="AL46" s="50" t="s">
        <v>753</v>
      </c>
    </row>
    <row r="47" spans="1:38" s="4" customFormat="1" ht="12.75" customHeight="1" thickBot="1" x14ac:dyDescent="0.4">
      <c r="A47" s="12"/>
      <c r="B47" s="14" t="s">
        <v>1251</v>
      </c>
      <c r="C47" s="12"/>
      <c r="D47" s="12"/>
      <c r="E47" s="10"/>
      <c r="F47" s="9"/>
      <c r="G47" s="11">
        <v>452</v>
      </c>
      <c r="H47" s="9"/>
      <c r="I47" s="11">
        <v>452</v>
      </c>
      <c r="J47" s="11"/>
      <c r="K47" s="11">
        <v>907</v>
      </c>
      <c r="L47" s="11"/>
      <c r="M47" s="11">
        <v>0</v>
      </c>
      <c r="N47" s="11"/>
      <c r="O47" s="10">
        <v>0</v>
      </c>
      <c r="P47" s="10"/>
      <c r="Q47" s="10" t="e">
        <v>#REF!</v>
      </c>
      <c r="R47" s="11"/>
      <c r="S47" s="10" t="e">
        <v>#REF!</v>
      </c>
      <c r="T47" s="11"/>
      <c r="U47" s="10" t="e">
        <v>#REF!</v>
      </c>
      <c r="V47" s="11"/>
      <c r="W47" s="10" t="e">
        <v>#REF!</v>
      </c>
      <c r="X47" s="11"/>
      <c r="Y47" s="10" t="e">
        <v>#REF!</v>
      </c>
      <c r="Z47" s="11"/>
      <c r="AA47" s="10" t="e">
        <v>#REF!</v>
      </c>
      <c r="AB47" s="11"/>
      <c r="AC47" s="7"/>
      <c r="AD47"/>
      <c r="AE47"/>
      <c r="AF47"/>
      <c r="AG47" s="49" t="s">
        <v>735</v>
      </c>
      <c r="AH47">
        <v>705</v>
      </c>
      <c r="AI47" s="50" t="s">
        <v>736</v>
      </c>
      <c r="AJ47" s="51" t="s">
        <v>754</v>
      </c>
      <c r="AK47" s="52">
        <v>926</v>
      </c>
      <c r="AL47" s="53" t="s">
        <v>755</v>
      </c>
    </row>
    <row r="48" spans="1:38" s="4" customFormat="1" ht="12.75" customHeight="1" x14ac:dyDescent="0.35">
      <c r="A48" s="12"/>
      <c r="B48" s="14" t="s">
        <v>1168</v>
      </c>
      <c r="C48" s="12"/>
      <c r="D48" s="12"/>
      <c r="E48" s="10"/>
      <c r="F48" s="9"/>
      <c r="G48" s="11">
        <v>3139</v>
      </c>
      <c r="H48" s="9"/>
      <c r="I48" s="11">
        <v>3139</v>
      </c>
      <c r="J48" s="11"/>
      <c r="K48" s="11">
        <v>3871</v>
      </c>
      <c r="L48" s="11"/>
      <c r="M48" s="11">
        <v>0</v>
      </c>
      <c r="N48" s="11"/>
      <c r="O48" s="10">
        <v>0</v>
      </c>
      <c r="P48" s="10"/>
      <c r="Q48" s="10" t="e">
        <v>#REF!</v>
      </c>
      <c r="R48" s="11"/>
      <c r="S48" s="10" t="e">
        <v>#REF!</v>
      </c>
      <c r="T48" s="11"/>
      <c r="U48" s="10" t="e">
        <v>#REF!</v>
      </c>
      <c r="V48" s="11"/>
      <c r="W48" s="10" t="e">
        <v>#REF!</v>
      </c>
      <c r="X48" s="11"/>
      <c r="Y48" s="10" t="e">
        <v>#REF!</v>
      </c>
      <c r="Z48" s="11"/>
      <c r="AA48" s="10" t="e">
        <v>#REF!</v>
      </c>
      <c r="AB48" s="11"/>
      <c r="AC48" s="7"/>
      <c r="AD48"/>
      <c r="AE48"/>
      <c r="AF48"/>
      <c r="AG48" s="49" t="s">
        <v>737</v>
      </c>
      <c r="AH48">
        <v>706</v>
      </c>
      <c r="AI48" s="50" t="s">
        <v>738</v>
      </c>
    </row>
    <row r="49" spans="1:38" s="4" customFormat="1" ht="12.75" customHeight="1" x14ac:dyDescent="0.35">
      <c r="A49" s="12"/>
      <c r="B49" s="14" t="s">
        <v>683</v>
      </c>
      <c r="C49" s="12"/>
      <c r="D49" s="12"/>
      <c r="E49" s="10"/>
      <c r="F49" s="9"/>
      <c r="G49" s="11">
        <v>20479</v>
      </c>
      <c r="H49" s="9"/>
      <c r="I49" s="11">
        <v>20479</v>
      </c>
      <c r="J49" s="11"/>
      <c r="K49" s="11">
        <v>23208</v>
      </c>
      <c r="L49" s="11"/>
      <c r="M49" s="11">
        <v>0</v>
      </c>
      <c r="N49" s="11"/>
      <c r="O49" s="10">
        <v>0</v>
      </c>
      <c r="P49" s="10"/>
      <c r="Q49" s="10" t="e">
        <v>#REF!</v>
      </c>
      <c r="R49" s="11"/>
      <c r="S49" s="10" t="e">
        <v>#REF!</v>
      </c>
      <c r="T49" s="11"/>
      <c r="U49" s="10" t="e">
        <v>#REF!</v>
      </c>
      <c r="V49" s="11"/>
      <c r="W49" s="10" t="e">
        <v>#REF!</v>
      </c>
      <c r="X49" s="11"/>
      <c r="Y49" s="10" t="e">
        <v>#REF!</v>
      </c>
      <c r="Z49" s="11"/>
      <c r="AA49" s="10" t="e">
        <v>#REF!</v>
      </c>
      <c r="AB49" s="11"/>
      <c r="AC49" s="7"/>
      <c r="AD49"/>
      <c r="AE49"/>
      <c r="AF49"/>
      <c r="AG49" s="49" t="s">
        <v>740</v>
      </c>
      <c r="AH49">
        <v>708</v>
      </c>
      <c r="AI49" s="50" t="s">
        <v>741</v>
      </c>
    </row>
    <row r="50" spans="1:38" s="4" customFormat="1" ht="12.75" customHeight="1" x14ac:dyDescent="0.35">
      <c r="A50" s="12"/>
      <c r="B50" s="8"/>
      <c r="C50" s="12"/>
      <c r="D50" s="12"/>
      <c r="E50" s="10"/>
      <c r="F50" s="9"/>
      <c r="G50" s="147">
        <v>24070</v>
      </c>
      <c r="H50" s="9"/>
      <c r="I50" s="147">
        <v>24070</v>
      </c>
      <c r="J50" s="11"/>
      <c r="K50" s="147">
        <v>27986</v>
      </c>
      <c r="L50" s="11"/>
      <c r="M50" s="147">
        <v>0</v>
      </c>
      <c r="N50" s="11"/>
      <c r="O50" s="18">
        <v>0</v>
      </c>
      <c r="P50" s="10"/>
      <c r="Q50" s="18" t="e">
        <v>#REF!</v>
      </c>
      <c r="R50" s="11"/>
      <c r="S50" s="18" t="e">
        <v>#REF!</v>
      </c>
      <c r="T50" s="11"/>
      <c r="U50" s="18" t="e">
        <v>#REF!</v>
      </c>
      <c r="V50" s="11"/>
      <c r="W50" s="18" t="e">
        <v>#REF!</v>
      </c>
      <c r="X50" s="11"/>
      <c r="Y50" s="18" t="e">
        <v>#REF!</v>
      </c>
      <c r="Z50" s="11"/>
      <c r="AA50" s="18" t="e">
        <v>#REF!</v>
      </c>
      <c r="AB50" s="11"/>
      <c r="AC50"/>
      <c r="AD50"/>
      <c r="AE50"/>
      <c r="AF50"/>
      <c r="AG50" s="49" t="s">
        <v>742</v>
      </c>
      <c r="AH50">
        <v>709</v>
      </c>
      <c r="AI50" s="50" t="s">
        <v>743</v>
      </c>
      <c r="AJ50"/>
      <c r="AK50"/>
      <c r="AL50"/>
    </row>
    <row r="51" spans="1:38" s="4" customFormat="1" ht="8.15" customHeight="1" x14ac:dyDescent="0.35">
      <c r="A51" s="12"/>
      <c r="B51" s="24"/>
      <c r="C51" s="12"/>
      <c r="D51" s="12"/>
      <c r="E51" s="10"/>
      <c r="F51" s="9"/>
      <c r="G51" s="11"/>
      <c r="H51" s="9"/>
      <c r="I51" s="11"/>
      <c r="J51" s="11"/>
      <c r="K51" s="11"/>
      <c r="L51" s="11"/>
      <c r="M51" s="11"/>
      <c r="N51" s="11"/>
      <c r="O51" s="10"/>
      <c r="P51" s="10"/>
      <c r="Q51" s="10"/>
      <c r="R51" s="11"/>
      <c r="S51" s="10"/>
      <c r="T51" s="11"/>
      <c r="U51" s="10"/>
      <c r="V51" s="11"/>
      <c r="W51" s="10"/>
      <c r="X51" s="11"/>
      <c r="Y51" s="10"/>
      <c r="Z51" s="11"/>
      <c r="AA51" s="10"/>
      <c r="AB51" s="11"/>
      <c r="AC51"/>
      <c r="AD51"/>
      <c r="AE51"/>
      <c r="AF51"/>
      <c r="AG51" s="49" t="s">
        <v>744</v>
      </c>
      <c r="AH51">
        <v>710</v>
      </c>
      <c r="AI51" s="50" t="s">
        <v>745</v>
      </c>
    </row>
    <row r="52" spans="1:38" s="4" customFormat="1" ht="12.75" customHeight="1" x14ac:dyDescent="0.35">
      <c r="A52" s="12"/>
      <c r="B52" s="13" t="s">
        <v>1252</v>
      </c>
      <c r="C52" s="12"/>
      <c r="D52" s="12"/>
      <c r="E52" s="10"/>
      <c r="F52" s="9"/>
      <c r="G52" s="134">
        <v>64807</v>
      </c>
      <c r="H52" s="9"/>
      <c r="I52" s="134">
        <v>64808</v>
      </c>
      <c r="J52" s="11"/>
      <c r="K52" s="134">
        <v>56953</v>
      </c>
      <c r="L52" s="11"/>
      <c r="M52" s="134">
        <v>10714</v>
      </c>
      <c r="N52" s="11"/>
      <c r="O52" s="25" t="e">
        <v>#REF!</v>
      </c>
      <c r="P52" s="10"/>
      <c r="Q52" s="25" t="e">
        <v>#REF!</v>
      </c>
      <c r="R52" s="11"/>
      <c r="S52" s="25" t="e">
        <v>#REF!</v>
      </c>
      <c r="T52" s="11"/>
      <c r="U52" s="25" t="e">
        <v>#REF!</v>
      </c>
      <c r="V52" s="11"/>
      <c r="W52" s="25" t="e">
        <v>#REF!</v>
      </c>
      <c r="X52" s="11"/>
      <c r="Y52" s="25" t="e">
        <v>#REF!</v>
      </c>
      <c r="Z52" s="11"/>
      <c r="AA52" s="25" t="e">
        <v>#REF!</v>
      </c>
      <c r="AB52" s="11"/>
      <c r="AC52"/>
      <c r="AD52"/>
      <c r="AE52"/>
      <c r="AF52"/>
      <c r="AG52" s="49" t="s">
        <v>746</v>
      </c>
      <c r="AH52">
        <v>711</v>
      </c>
      <c r="AI52" s="50" t="s">
        <v>747</v>
      </c>
    </row>
    <row r="53" spans="1:38" s="4" customFormat="1" ht="6" customHeight="1" x14ac:dyDescent="0.35">
      <c r="A53" s="12"/>
      <c r="B53" s="26"/>
      <c r="C53" s="12"/>
      <c r="D53" s="12"/>
      <c r="E53" s="10"/>
      <c r="F53" s="9"/>
      <c r="G53" s="35"/>
      <c r="H53" s="9"/>
      <c r="I53" s="35"/>
      <c r="J53" s="11"/>
      <c r="K53" s="35"/>
      <c r="L53" s="11"/>
      <c r="M53" s="35"/>
      <c r="N53" s="11"/>
      <c r="O53" s="16"/>
      <c r="P53" s="10"/>
      <c r="Q53" s="16"/>
      <c r="R53" s="11"/>
      <c r="S53" s="16"/>
      <c r="T53" s="11"/>
      <c r="U53" s="16"/>
      <c r="V53" s="11"/>
      <c r="W53" s="16"/>
      <c r="X53" s="11"/>
      <c r="Y53" s="16"/>
      <c r="Z53" s="11"/>
      <c r="AA53" s="16"/>
      <c r="AB53" s="11"/>
      <c r="AC53"/>
      <c r="AD53"/>
      <c r="AE53"/>
      <c r="AF53"/>
      <c r="AG53" s="49" t="s">
        <v>748</v>
      </c>
      <c r="AH53">
        <v>712</v>
      </c>
      <c r="AI53" s="50" t="s">
        <v>749</v>
      </c>
    </row>
    <row r="54" spans="1:38" s="4" customFormat="1" ht="12.75" customHeight="1" thickBot="1" x14ac:dyDescent="0.4">
      <c r="A54" s="12"/>
      <c r="B54" s="8" t="s">
        <v>1253</v>
      </c>
      <c r="C54" s="12"/>
      <c r="D54" s="12"/>
      <c r="E54" s="10"/>
      <c r="F54" s="9"/>
      <c r="G54" s="143">
        <v>204153</v>
      </c>
      <c r="H54" s="9"/>
      <c r="I54" s="143">
        <v>204154</v>
      </c>
      <c r="J54" s="11"/>
      <c r="K54" s="143">
        <v>172550</v>
      </c>
      <c r="L54" s="11"/>
      <c r="M54" s="143">
        <v>10715</v>
      </c>
      <c r="N54" s="11"/>
      <c r="O54" s="20" t="e">
        <v>#REF!</v>
      </c>
      <c r="P54" s="10"/>
      <c r="Q54" s="20" t="e">
        <v>#REF!</v>
      </c>
      <c r="R54" s="11"/>
      <c r="S54" s="20" t="e">
        <v>#REF!</v>
      </c>
      <c r="T54" s="11"/>
      <c r="U54" s="20" t="e">
        <v>#REF!</v>
      </c>
      <c r="V54" s="11"/>
      <c r="W54" s="20" t="e">
        <v>#REF!</v>
      </c>
      <c r="X54" s="11"/>
      <c r="Y54" s="20" t="e">
        <v>#REF!</v>
      </c>
      <c r="Z54" s="11"/>
      <c r="AA54" s="20" t="e">
        <v>#REF!</v>
      </c>
      <c r="AB54" s="11"/>
      <c r="AC54" s="7"/>
      <c r="AD54" s="7"/>
      <c r="AE54"/>
      <c r="AF54"/>
      <c r="AG54" s="49" t="s">
        <v>750</v>
      </c>
      <c r="AH54">
        <v>713</v>
      </c>
      <c r="AI54" s="50" t="s">
        <v>751</v>
      </c>
    </row>
    <row r="55" spans="1:38" ht="12.75" customHeight="1" thickTop="1" x14ac:dyDescent="0.35"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G55" s="49" t="s">
        <v>756</v>
      </c>
      <c r="AH55">
        <v>929</v>
      </c>
      <c r="AI55" s="50" t="s">
        <v>757</v>
      </c>
    </row>
    <row r="56" spans="1:38" ht="12.75" customHeight="1" thickBot="1" x14ac:dyDescent="0.4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G56" s="51" t="s">
        <v>975</v>
      </c>
      <c r="AH56" s="52"/>
      <c r="AI56" s="53"/>
    </row>
    <row r="57" spans="1:38" ht="11.25" customHeight="1" x14ac:dyDescent="0.3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38" ht="12.75" customHeight="1" thickBot="1" x14ac:dyDescent="0.4">
      <c r="A58" s="9"/>
      <c r="B58" s="9"/>
      <c r="C58" s="22"/>
      <c r="D58" s="22"/>
      <c r="E58" s="22"/>
      <c r="F58" s="9"/>
      <c r="G58" s="9"/>
      <c r="H58" s="9"/>
      <c r="I58" s="9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AB58" s="23"/>
      <c r="AC58"/>
      <c r="AG58" s="49" t="s">
        <v>688</v>
      </c>
      <c r="AH58">
        <v>207</v>
      </c>
      <c r="AI58" s="50" t="s">
        <v>502</v>
      </c>
    </row>
    <row r="59" spans="1:38" ht="12.75" customHeight="1" x14ac:dyDescent="0.35">
      <c r="A59" s="9"/>
      <c r="G59" s="11">
        <v>0</v>
      </c>
      <c r="I59" s="11">
        <v>0</v>
      </c>
      <c r="K59" s="10">
        <v>-1</v>
      </c>
      <c r="M59" s="10">
        <v>-10715</v>
      </c>
      <c r="O59" s="10" t="e">
        <v>#REF!</v>
      </c>
      <c r="Q59" s="10" t="e">
        <v>#REF!</v>
      </c>
      <c r="S59" s="10" t="e">
        <v>#REF!</v>
      </c>
      <c r="U59" s="10" t="e">
        <v>#REF!</v>
      </c>
      <c r="V59" s="11"/>
      <c r="W59" s="10" t="e">
        <v>#REF!</v>
      </c>
      <c r="X59" s="11"/>
      <c r="Y59" s="10" t="e">
        <v>#REF!</v>
      </c>
      <c r="AA59" s="10" t="e">
        <v>#REF!</v>
      </c>
      <c r="AB59" s="23"/>
      <c r="AC59"/>
      <c r="AG59" s="49" t="s">
        <v>816</v>
      </c>
      <c r="AH59">
        <v>270</v>
      </c>
      <c r="AI59" s="50" t="s">
        <v>817</v>
      </c>
      <c r="AJ59" s="46" t="s">
        <v>1255</v>
      </c>
      <c r="AK59" s="54"/>
      <c r="AL59" s="55"/>
    </row>
    <row r="60" spans="1:38" ht="12.75" customHeight="1" x14ac:dyDescent="0.35">
      <c r="A60" s="9"/>
      <c r="U60" s="23"/>
      <c r="V60" s="23"/>
      <c r="W60" s="23"/>
      <c r="X60" s="23"/>
      <c r="AB60" s="23"/>
      <c r="AC60"/>
      <c r="AG60" s="49" t="s">
        <v>1256</v>
      </c>
      <c r="AH60">
        <v>280</v>
      </c>
      <c r="AI60" s="50" t="s">
        <v>1257</v>
      </c>
      <c r="AJ60" s="49" t="s">
        <v>2</v>
      </c>
      <c r="AK60" t="s">
        <v>3</v>
      </c>
      <c r="AL60" s="50" t="s">
        <v>4</v>
      </c>
    </row>
    <row r="61" spans="1:38" ht="12.75" customHeight="1" thickBot="1" x14ac:dyDescent="0.4">
      <c r="AC61"/>
      <c r="AG61" s="49" t="s">
        <v>848</v>
      </c>
      <c r="AH61">
        <v>281</v>
      </c>
      <c r="AI61" s="50" t="s">
        <v>849</v>
      </c>
      <c r="AJ61" s="51" t="s">
        <v>689</v>
      </c>
      <c r="AK61" s="52">
        <v>208</v>
      </c>
      <c r="AL61" s="53" t="s">
        <v>690</v>
      </c>
    </row>
    <row r="62" spans="1:38" ht="12.75" customHeight="1" x14ac:dyDescent="0.35">
      <c r="AC62"/>
      <c r="AG62" s="49" t="s">
        <v>850</v>
      </c>
      <c r="AH62">
        <v>282</v>
      </c>
      <c r="AI62" s="50" t="s">
        <v>851</v>
      </c>
      <c r="AJ62" s="4"/>
      <c r="AK62" s="4"/>
      <c r="AL62" s="4"/>
    </row>
    <row r="63" spans="1:38" ht="12.75" customHeight="1" x14ac:dyDescent="0.35">
      <c r="AC63"/>
      <c r="AG63" s="49" t="s">
        <v>854</v>
      </c>
      <c r="AH63">
        <v>700</v>
      </c>
      <c r="AI63" s="50" t="s">
        <v>855</v>
      </c>
      <c r="AJ63" s="4"/>
      <c r="AK63" s="4"/>
      <c r="AL63" s="4"/>
    </row>
    <row r="64" spans="1:38" ht="12.75" customHeight="1" thickBot="1" x14ac:dyDescent="0.4">
      <c r="AC64"/>
      <c r="AG64" s="51" t="s">
        <v>856</v>
      </c>
      <c r="AH64" s="52">
        <v>701</v>
      </c>
      <c r="AI64" s="53" t="s">
        <v>502</v>
      </c>
    </row>
    <row r="65" spans="33:38" ht="15" thickBot="1" x14ac:dyDescent="0.4"/>
    <row r="66" spans="33:38" x14ac:dyDescent="0.35">
      <c r="AG66" s="46" t="s">
        <v>1251</v>
      </c>
      <c r="AH66" s="54"/>
      <c r="AI66" s="54"/>
      <c r="AJ66" s="46" t="s">
        <v>1258</v>
      </c>
      <c r="AK66" s="54"/>
      <c r="AL66" s="55"/>
    </row>
    <row r="67" spans="33:38" x14ac:dyDescent="0.35">
      <c r="AG67" s="49" t="s">
        <v>2</v>
      </c>
      <c r="AH67" t="s">
        <v>3</v>
      </c>
      <c r="AI67" t="s">
        <v>4</v>
      </c>
      <c r="AJ67" s="49" t="s">
        <v>2</v>
      </c>
      <c r="AK67" t="s">
        <v>3</v>
      </c>
      <c r="AL67" s="50" t="s">
        <v>4</v>
      </c>
    </row>
    <row r="68" spans="33:38" ht="15" thickBot="1" x14ac:dyDescent="0.4">
      <c r="AG68" s="51" t="s">
        <v>885</v>
      </c>
      <c r="AH68" s="52">
        <v>296</v>
      </c>
      <c r="AI68" s="52" t="s">
        <v>886</v>
      </c>
      <c r="AJ68" s="49" t="s">
        <v>881</v>
      </c>
      <c r="AK68">
        <v>294</v>
      </c>
      <c r="AL68" s="50" t="s">
        <v>882</v>
      </c>
    </row>
    <row r="69" spans="33:38" ht="15" thickBot="1" x14ac:dyDescent="0.4">
      <c r="AJ69" s="51" t="s">
        <v>883</v>
      </c>
      <c r="AK69" s="52">
        <v>295</v>
      </c>
      <c r="AL69" s="53" t="s">
        <v>884</v>
      </c>
    </row>
  </sheetData>
  <mergeCells count="5">
    <mergeCell ref="A1:AB1"/>
    <mergeCell ref="A2:AB2"/>
    <mergeCell ref="A4:AB4"/>
    <mergeCell ref="A5:AB5"/>
    <mergeCell ref="A6:AB6"/>
  </mergeCells>
  <printOptions horizontalCentered="1"/>
  <pageMargins left="0.31496062992125984" right="0.31496062992125984" top="1.5748031496062993" bottom="0.98425196850393704" header="0.31496062992125984" footer="0.11811023622047245"/>
  <pageSetup paperSize="9" scale="95" orientation="portrait" r:id="rId1"/>
  <headerFooter>
    <oddHeader>&amp;R&amp;"Segoe UI,Negrito"&amp;14&amp;KFF0000MINUTA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2" id="{577971D8-5FBA-4EFD-9FBA-4A2B942261F8}">
            <xm:f>BP!#REF!="Milhares"</xm:f>
            <x14:dxf>
              <numFmt numFmtId="165" formatCode="_(* #,##0_);_(* \(#,##0\);_(* &quot;-&quot;??_);_(@_)"/>
            </x14:dxf>
          </x14:cfRule>
          <xm:sqref>I11:M54 G11:G54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4A4C3-11E3-480C-AD7A-CF428CE5A06C}">
  <dimension ref="A1"/>
  <sheetViews>
    <sheetView showGridLines="0" topLeftCell="A85" zoomScale="90" zoomScaleNormal="90" workbookViewId="0">
      <selection activeCell="I49" sqref="I49"/>
    </sheetView>
  </sheetViews>
  <sheetFormatPr defaultRowHeight="14.5" x14ac:dyDescent="0.35"/>
  <sheetData/>
  <pageMargins left="0.511811024" right="0.511811024" top="0.78740157499999996" bottom="0.78740157499999996" header="0.31496062000000002" footer="0.31496062000000002"/>
  <drawing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94F82-37E2-45AD-96F4-0583C5D1DC9A}">
  <dimension ref="A1:N177"/>
  <sheetViews>
    <sheetView showGridLines="0" topLeftCell="A82" workbookViewId="0">
      <selection activeCell="I49" sqref="I49"/>
    </sheetView>
  </sheetViews>
  <sheetFormatPr defaultColWidth="8.90625" defaultRowHeight="14.5" x14ac:dyDescent="0.35"/>
  <cols>
    <col min="1" max="1" width="3" style="305" customWidth="1"/>
    <col min="2" max="2" width="1.81640625" style="305" customWidth="1"/>
    <col min="3" max="3" width="77.08984375" style="305" bestFit="1" customWidth="1"/>
    <col min="4" max="4" width="13.08984375" style="305" bestFit="1" customWidth="1"/>
    <col min="5" max="5" width="11.90625" style="305" bestFit="1" customWidth="1"/>
    <col min="6" max="6" width="8.90625" style="305"/>
    <col min="7" max="7" width="1.81640625" style="305" customWidth="1"/>
    <col min="8" max="8" width="8.90625" style="305"/>
    <col min="9" max="9" width="1.81640625" style="305" customWidth="1"/>
    <col min="10" max="10" width="43.81640625" style="305" customWidth="1"/>
    <col min="11" max="12" width="11.1796875" style="305" bestFit="1" customWidth="1"/>
    <col min="13" max="13" width="8.90625" style="305"/>
    <col min="14" max="14" width="1.81640625" style="305" customWidth="1"/>
    <col min="15" max="16384" width="8.90625" style="305"/>
  </cols>
  <sheetData>
    <row r="1" spans="1:14" x14ac:dyDescent="0.35">
      <c r="A1" s="306" t="s">
        <v>1108</v>
      </c>
      <c r="B1" s="306"/>
    </row>
    <row r="2" spans="1:14" ht="15" thickBot="1" x14ac:dyDescent="0.4">
      <c r="A2" s="306"/>
      <c r="B2" s="306"/>
    </row>
    <row r="3" spans="1:14" ht="6" customHeight="1" x14ac:dyDescent="0.35">
      <c r="A3" s="306"/>
      <c r="B3" s="307"/>
      <c r="C3" s="308"/>
      <c r="D3" s="308"/>
      <c r="E3" s="308"/>
      <c r="F3" s="308"/>
      <c r="G3" s="309"/>
      <c r="I3" s="324"/>
      <c r="J3" s="308"/>
      <c r="K3" s="308"/>
      <c r="L3" s="308"/>
      <c r="M3" s="308"/>
      <c r="N3" s="309"/>
    </row>
    <row r="4" spans="1:14" x14ac:dyDescent="0.35">
      <c r="B4" s="310"/>
      <c r="D4" s="321" t="s">
        <v>2327</v>
      </c>
      <c r="E4" s="322">
        <v>2021</v>
      </c>
      <c r="F4" s="323" t="s">
        <v>2328</v>
      </c>
      <c r="G4" s="311"/>
      <c r="I4" s="310"/>
      <c r="K4" s="321" t="s">
        <v>2327</v>
      </c>
      <c r="L4" s="322">
        <v>2021</v>
      </c>
      <c r="M4" s="323" t="s">
        <v>2328</v>
      </c>
      <c r="N4" s="311"/>
    </row>
    <row r="5" spans="1:14" x14ac:dyDescent="0.35">
      <c r="B5" s="310"/>
      <c r="G5" s="311"/>
      <c r="I5" s="310"/>
      <c r="N5" s="311"/>
    </row>
    <row r="6" spans="1:14" x14ac:dyDescent="0.35">
      <c r="B6" s="310"/>
      <c r="C6" s="318" t="s">
        <v>2323</v>
      </c>
      <c r="D6" s="319">
        <f>D8+D14</f>
        <v>5937748</v>
      </c>
      <c r="E6" s="319">
        <f>E8+E14</f>
        <v>5693465</v>
      </c>
      <c r="F6" s="320">
        <f>IFERROR(D6/E6-1,"-")</f>
        <v>4.2905857856331719E-2</v>
      </c>
      <c r="G6" s="311"/>
      <c r="I6" s="310"/>
      <c r="J6" s="318" t="s">
        <v>2329</v>
      </c>
      <c r="K6" s="319">
        <f>K8+K14+K22</f>
        <v>5937748</v>
      </c>
      <c r="L6" s="319">
        <f>L8+L14+L22</f>
        <v>5693465</v>
      </c>
      <c r="M6" s="320">
        <f>IFERROR(K6/L6-1,"-")</f>
        <v>4.2905857856331719E-2</v>
      </c>
      <c r="N6" s="311"/>
    </row>
    <row r="7" spans="1:14" x14ac:dyDescent="0.35">
      <c r="B7" s="310"/>
      <c r="D7" s="312"/>
      <c r="E7" s="312"/>
      <c r="G7" s="311"/>
      <c r="I7" s="310"/>
      <c r="K7" s="312"/>
      <c r="L7" s="312"/>
      <c r="N7" s="311"/>
    </row>
    <row r="8" spans="1:14" x14ac:dyDescent="0.35">
      <c r="B8" s="310"/>
      <c r="C8" s="318" t="s">
        <v>998</v>
      </c>
      <c r="D8" s="319">
        <f>SUM(D9:D12)</f>
        <v>244951</v>
      </c>
      <c r="E8" s="319">
        <f>SUM(E9:E12)</f>
        <v>199087</v>
      </c>
      <c r="F8" s="320">
        <f t="shared" ref="F8:F12" si="0">IFERROR(D8/E8-1,"-")</f>
        <v>0.23037164656657638</v>
      </c>
      <c r="G8" s="311"/>
      <c r="I8" s="310"/>
      <c r="J8" s="318" t="s">
        <v>998</v>
      </c>
      <c r="K8" s="319">
        <f>SUM(K9:K11)</f>
        <v>30932</v>
      </c>
      <c r="L8" s="319">
        <f>SUM(L9:L11)</f>
        <v>28402</v>
      </c>
      <c r="M8" s="320">
        <f t="shared" ref="M8:M11" si="1">IFERROR(K8/L8-1,"-")</f>
        <v>8.9078233927188277E-2</v>
      </c>
      <c r="N8" s="311"/>
    </row>
    <row r="9" spans="1:14" x14ac:dyDescent="0.35">
      <c r="B9" s="310"/>
      <c r="C9" s="313" t="s">
        <v>2324</v>
      </c>
      <c r="D9" s="312">
        <f>BP!H14</f>
        <v>76355</v>
      </c>
      <c r="E9" s="312">
        <f>BP!L14</f>
        <v>183362</v>
      </c>
      <c r="F9" s="314">
        <f t="shared" si="0"/>
        <v>-0.58358329424853572</v>
      </c>
      <c r="G9" s="311"/>
      <c r="I9" s="310"/>
      <c r="J9" s="313" t="s">
        <v>2330</v>
      </c>
      <c r="K9" s="312">
        <f>BP!H70+BP!H71</f>
        <v>9310</v>
      </c>
      <c r="L9" s="312">
        <f>BP!L70+BP!L71</f>
        <v>9594</v>
      </c>
      <c r="M9" s="314">
        <f t="shared" si="1"/>
        <v>-2.9601834479883293E-2</v>
      </c>
      <c r="N9" s="311"/>
    </row>
    <row r="10" spans="1:14" x14ac:dyDescent="0.35">
      <c r="B10" s="310"/>
      <c r="C10" s="313" t="s">
        <v>2325</v>
      </c>
      <c r="D10" s="312">
        <f>BP!H15</f>
        <v>140000</v>
      </c>
      <c r="E10" s="312">
        <f>BP!L15</f>
        <v>0</v>
      </c>
      <c r="F10" s="314" t="str">
        <f t="shared" si="0"/>
        <v>-</v>
      </c>
      <c r="G10" s="311"/>
      <c r="I10" s="310"/>
      <c r="J10" s="313" t="s">
        <v>1141</v>
      </c>
      <c r="K10" s="312">
        <f>BP!H72+BP!H73</f>
        <v>17642</v>
      </c>
      <c r="L10" s="312">
        <f>BP!L72+BP!L73</f>
        <v>15426</v>
      </c>
      <c r="M10" s="314">
        <f t="shared" si="1"/>
        <v>0.14365357189161165</v>
      </c>
      <c r="N10" s="311"/>
    </row>
    <row r="11" spans="1:14" x14ac:dyDescent="0.35">
      <c r="B11" s="310"/>
      <c r="C11" s="313" t="s">
        <v>1115</v>
      </c>
      <c r="D11" s="312">
        <f>BP!H16+BP!H17</f>
        <v>22903</v>
      </c>
      <c r="E11" s="312">
        <f>BP!L16+BP!L17</f>
        <v>10547</v>
      </c>
      <c r="F11" s="314">
        <f t="shared" si="0"/>
        <v>1.1715179671944629</v>
      </c>
      <c r="G11" s="311"/>
      <c r="I11" s="310"/>
      <c r="J11" s="313" t="s">
        <v>683</v>
      </c>
      <c r="K11" s="312">
        <f>BP!H74+BP!H76</f>
        <v>3980</v>
      </c>
      <c r="L11" s="312">
        <f>BP!L74+BP!L76</f>
        <v>3382</v>
      </c>
      <c r="M11" s="314">
        <f t="shared" si="1"/>
        <v>0.17681845062093426</v>
      </c>
      <c r="N11" s="311"/>
    </row>
    <row r="12" spans="1:14" x14ac:dyDescent="0.35">
      <c r="B12" s="310"/>
      <c r="C12" s="313" t="s">
        <v>1000</v>
      </c>
      <c r="D12" s="312">
        <f>BP!H18+BP!H19</f>
        <v>5693</v>
      </c>
      <c r="E12" s="312">
        <f>BP!L18+BP!L19</f>
        <v>5178</v>
      </c>
      <c r="F12" s="314">
        <f t="shared" si="0"/>
        <v>9.9459250675936639E-2</v>
      </c>
      <c r="G12" s="311"/>
      <c r="I12" s="310"/>
      <c r="K12" s="312"/>
      <c r="L12" s="312"/>
      <c r="M12" s="314"/>
      <c r="N12" s="311"/>
    </row>
    <row r="13" spans="1:14" x14ac:dyDescent="0.35">
      <c r="B13" s="310"/>
      <c r="D13" s="312"/>
      <c r="E13" s="312"/>
      <c r="G13" s="311"/>
      <c r="I13" s="310"/>
      <c r="K13" s="312"/>
      <c r="L13" s="312"/>
      <c r="N13" s="311"/>
    </row>
    <row r="14" spans="1:14" x14ac:dyDescent="0.35">
      <c r="B14" s="310"/>
      <c r="C14" s="318" t="s">
        <v>2326</v>
      </c>
      <c r="D14" s="319">
        <f>SUM(D15:D19)</f>
        <v>5692797</v>
      </c>
      <c r="E14" s="319">
        <f>SUM(E15:E19)</f>
        <v>5494378</v>
      </c>
      <c r="F14" s="320">
        <f t="shared" ref="F14:F15" si="2">IFERROR(D14/E14-1,"-")</f>
        <v>3.6113095968278941E-2</v>
      </c>
      <c r="G14" s="311"/>
      <c r="I14" s="310"/>
      <c r="J14" s="318" t="s">
        <v>2326</v>
      </c>
      <c r="K14" s="319">
        <f>SUM(K15:K20)</f>
        <v>2209771</v>
      </c>
      <c r="L14" s="319">
        <f>SUM(L15:L20)</f>
        <v>2424538</v>
      </c>
      <c r="M14" s="320">
        <f t="shared" ref="M14:M25" si="3">IFERROR(K14/L14-1,"-")</f>
        <v>-8.8580587311892001E-2</v>
      </c>
      <c r="N14" s="311"/>
    </row>
    <row r="15" spans="1:14" x14ac:dyDescent="0.35">
      <c r="B15" s="310"/>
      <c r="C15" s="313" t="s">
        <v>1124</v>
      </c>
      <c r="D15" s="312">
        <f>BP!H26</f>
        <v>106718</v>
      </c>
      <c r="E15" s="312">
        <f>BP!L26</f>
        <v>70491</v>
      </c>
      <c r="F15" s="314">
        <f t="shared" si="2"/>
        <v>0.51392376331730283</v>
      </c>
      <c r="G15" s="311"/>
      <c r="I15" s="310"/>
      <c r="J15" s="313" t="s">
        <v>1139</v>
      </c>
      <c r="K15" s="312">
        <f>BP!H80</f>
        <v>0</v>
      </c>
      <c r="L15" s="312">
        <f>BP!L80</f>
        <v>105565</v>
      </c>
      <c r="M15" s="314">
        <f t="shared" si="3"/>
        <v>-1</v>
      </c>
      <c r="N15" s="311"/>
    </row>
    <row r="16" spans="1:14" x14ac:dyDescent="0.35">
      <c r="B16" s="310"/>
      <c r="C16" s="313" t="s">
        <v>1118</v>
      </c>
      <c r="D16" s="312">
        <f>BP!H27</f>
        <v>16848</v>
      </c>
      <c r="E16" s="312">
        <f>BP!L27</f>
        <v>12105</v>
      </c>
      <c r="F16" s="314">
        <f>IFERROR(D16/E16-1,"-")</f>
        <v>0.39182156133829005</v>
      </c>
      <c r="G16" s="311"/>
      <c r="I16" s="310"/>
      <c r="J16" s="313" t="s">
        <v>2331</v>
      </c>
      <c r="K16" s="312">
        <f>BP!H82</f>
        <v>731609</v>
      </c>
      <c r="L16" s="312">
        <f>BP!L82</f>
        <v>737812</v>
      </c>
      <c r="M16" s="314">
        <f t="shared" si="3"/>
        <v>-8.4072907461520963E-3</v>
      </c>
      <c r="N16" s="311"/>
    </row>
    <row r="17" spans="2:14" x14ac:dyDescent="0.35">
      <c r="B17" s="310"/>
      <c r="C17" s="313" t="s">
        <v>1128</v>
      </c>
      <c r="D17" s="312">
        <f>BP!H40</f>
        <v>5465235</v>
      </c>
      <c r="E17" s="312">
        <f>BP!L40</f>
        <v>5330353</v>
      </c>
      <c r="F17" s="314">
        <f>IFERROR(D17/E17-1,"-")</f>
        <v>2.5304515479556366E-2</v>
      </c>
      <c r="G17" s="311"/>
      <c r="I17" s="310"/>
      <c r="J17" s="313" t="s">
        <v>2333</v>
      </c>
      <c r="K17" s="312">
        <f>BP!H85</f>
        <v>95624</v>
      </c>
      <c r="L17" s="312">
        <f>BP!L85</f>
        <v>57368</v>
      </c>
      <c r="M17" s="314">
        <f t="shared" si="3"/>
        <v>0.6668526007530331</v>
      </c>
      <c r="N17" s="311"/>
    </row>
    <row r="18" spans="2:14" x14ac:dyDescent="0.35">
      <c r="B18" s="310"/>
      <c r="C18" s="313" t="s">
        <v>1132</v>
      </c>
      <c r="D18" s="312">
        <f>BP!H44</f>
        <v>81742</v>
      </c>
      <c r="E18" s="312">
        <f>BP!L44</f>
        <v>59126</v>
      </c>
      <c r="F18" s="314">
        <f>IFERROR(D18/E18-1,"-")</f>
        <v>0.3825051584751209</v>
      </c>
      <c r="G18" s="311"/>
      <c r="I18" s="310"/>
      <c r="J18" s="313" t="s">
        <v>2332</v>
      </c>
      <c r="K18" s="312">
        <f>BP!H84</f>
        <v>697780</v>
      </c>
      <c r="L18" s="312">
        <f>BP!L84</f>
        <v>710042</v>
      </c>
      <c r="M18" s="314">
        <f t="shared" si="3"/>
        <v>-1.7269400965013282E-2</v>
      </c>
      <c r="N18" s="311"/>
    </row>
    <row r="19" spans="2:14" x14ac:dyDescent="0.35">
      <c r="B19" s="310"/>
      <c r="C19" s="313" t="s">
        <v>1000</v>
      </c>
      <c r="D19" s="312">
        <f>BP!H25+BP!H29+BP!H32</f>
        <v>22254</v>
      </c>
      <c r="E19" s="312">
        <f>BP!L25+BP!L29+BP!L32</f>
        <v>22303</v>
      </c>
      <c r="F19" s="314">
        <f>IFERROR(D19/E19-1,"-")</f>
        <v>-2.197013854638441E-3</v>
      </c>
      <c r="G19" s="311"/>
      <c r="I19" s="310"/>
      <c r="J19" s="313" t="s">
        <v>2334</v>
      </c>
      <c r="K19" s="312">
        <f>BP!H86</f>
        <v>40405</v>
      </c>
      <c r="L19" s="312">
        <f>BP!L86</f>
        <v>169398</v>
      </c>
      <c r="M19" s="314">
        <f t="shared" si="3"/>
        <v>-0.76147888404821784</v>
      </c>
      <c r="N19" s="311"/>
    </row>
    <row r="20" spans="2:14" x14ac:dyDescent="0.35">
      <c r="B20" s="310"/>
      <c r="G20" s="311"/>
      <c r="I20" s="310"/>
      <c r="J20" s="313" t="s">
        <v>1151</v>
      </c>
      <c r="K20" s="312">
        <f>BP!H89</f>
        <v>644353</v>
      </c>
      <c r="L20" s="312">
        <f>BP!L89</f>
        <v>644353</v>
      </c>
      <c r="M20" s="314">
        <f t="shared" si="3"/>
        <v>0</v>
      </c>
      <c r="N20" s="311"/>
    </row>
    <row r="21" spans="2:14" x14ac:dyDescent="0.35">
      <c r="B21" s="310"/>
      <c r="D21" s="312"/>
      <c r="G21" s="311"/>
      <c r="I21" s="310"/>
      <c r="K21" s="312"/>
      <c r="L21" s="312"/>
      <c r="N21" s="311"/>
    </row>
    <row r="22" spans="2:14" x14ac:dyDescent="0.35">
      <c r="B22" s="310"/>
      <c r="D22" s="312"/>
      <c r="G22" s="311"/>
      <c r="I22" s="310"/>
      <c r="J22" s="318" t="s">
        <v>2237</v>
      </c>
      <c r="K22" s="319">
        <f>SUM(K23:K25)</f>
        <v>3697045</v>
      </c>
      <c r="L22" s="319">
        <f>SUM(L23:L25)</f>
        <v>3240525</v>
      </c>
      <c r="M22" s="320">
        <f t="shared" si="3"/>
        <v>0.14087840704824073</v>
      </c>
      <c r="N22" s="311"/>
    </row>
    <row r="23" spans="2:14" x14ac:dyDescent="0.35">
      <c r="B23" s="310"/>
      <c r="D23" s="312"/>
      <c r="G23" s="311"/>
      <c r="I23" s="310"/>
      <c r="J23" s="313" t="s">
        <v>1153</v>
      </c>
      <c r="K23" s="312">
        <f>BP!H93</f>
        <v>1964552</v>
      </c>
      <c r="L23" s="312">
        <f>BP!L93</f>
        <v>1583078</v>
      </c>
      <c r="M23" s="314">
        <f t="shared" si="3"/>
        <v>0.24096980692044223</v>
      </c>
      <c r="N23" s="311"/>
    </row>
    <row r="24" spans="2:14" x14ac:dyDescent="0.35">
      <c r="B24" s="310"/>
      <c r="G24" s="311"/>
      <c r="I24" s="310"/>
      <c r="J24" s="313" t="s">
        <v>1155</v>
      </c>
      <c r="K24" s="312">
        <f>BP!H95</f>
        <v>1383549</v>
      </c>
      <c r="L24" s="312">
        <f>BP!L95</f>
        <v>1389862</v>
      </c>
      <c r="M24" s="314">
        <f t="shared" si="3"/>
        <v>-4.5421775687082278E-3</v>
      </c>
      <c r="N24" s="311"/>
    </row>
    <row r="25" spans="2:14" x14ac:dyDescent="0.35">
      <c r="B25" s="310"/>
      <c r="G25" s="311"/>
      <c r="I25" s="310"/>
      <c r="J25" s="313" t="s">
        <v>2335</v>
      </c>
      <c r="K25" s="312">
        <f>BP!H94+BP!H96</f>
        <v>348944</v>
      </c>
      <c r="L25" s="312">
        <f>BP!L94+BP!L96</f>
        <v>267585</v>
      </c>
      <c r="M25" s="314">
        <f t="shared" si="3"/>
        <v>0.30404918063419095</v>
      </c>
      <c r="N25" s="311"/>
    </row>
    <row r="26" spans="2:14" ht="6" customHeight="1" thickBot="1" x14ac:dyDescent="0.4">
      <c r="B26" s="315"/>
      <c r="C26" s="316"/>
      <c r="D26" s="316"/>
      <c r="E26" s="316"/>
      <c r="F26" s="316"/>
      <c r="G26" s="317"/>
      <c r="I26" s="315"/>
      <c r="J26" s="316"/>
      <c r="K26" s="325"/>
      <c r="L26" s="325"/>
      <c r="M26" s="316"/>
      <c r="N26" s="317"/>
    </row>
    <row r="31" spans="2:14" ht="15" thickBot="1" x14ac:dyDescent="0.4"/>
    <row r="32" spans="2:14" ht="6" customHeight="1" x14ac:dyDescent="0.35">
      <c r="B32" s="324"/>
      <c r="C32" s="308"/>
      <c r="D32" s="308"/>
      <c r="E32" s="308"/>
      <c r="F32" s="308"/>
      <c r="G32" s="309"/>
    </row>
    <row r="33" spans="2:7" x14ac:dyDescent="0.35">
      <c r="B33" s="310"/>
      <c r="D33" s="321" t="s">
        <v>2327</v>
      </c>
      <c r="E33" s="322">
        <v>2021</v>
      </c>
      <c r="F33" s="323" t="s">
        <v>2328</v>
      </c>
      <c r="G33" s="311"/>
    </row>
    <row r="34" spans="2:7" x14ac:dyDescent="0.35">
      <c r="B34" s="310"/>
      <c r="G34" s="311"/>
    </row>
    <row r="35" spans="2:7" x14ac:dyDescent="0.35">
      <c r="B35" s="310"/>
      <c r="C35" s="306" t="s">
        <v>2336</v>
      </c>
      <c r="D35" s="326">
        <f>DRE!H21</f>
        <v>319774</v>
      </c>
      <c r="E35" s="326">
        <f>DRE!L21</f>
        <v>261632</v>
      </c>
      <c r="F35" s="327">
        <f>IFERROR(D35/E35-1,"-")</f>
        <v>0.22222816780821919</v>
      </c>
      <c r="G35" s="311"/>
    </row>
    <row r="36" spans="2:7" x14ac:dyDescent="0.35">
      <c r="B36" s="310"/>
      <c r="C36" s="305" t="s">
        <v>2337</v>
      </c>
      <c r="D36" s="330">
        <f>DRE!H30</f>
        <v>-133758</v>
      </c>
      <c r="E36" s="330">
        <f>DRE!L30</f>
        <v>-116065</v>
      </c>
      <c r="F36" s="331">
        <f>IFERROR(D36/E36-1,"-")</f>
        <v>0.15244044285529657</v>
      </c>
      <c r="G36" s="311"/>
    </row>
    <row r="37" spans="2:7" x14ac:dyDescent="0.35">
      <c r="B37" s="310"/>
      <c r="D37" s="312"/>
      <c r="E37" s="312"/>
      <c r="G37" s="311"/>
    </row>
    <row r="38" spans="2:7" x14ac:dyDescent="0.35">
      <c r="B38" s="310"/>
      <c r="C38" s="306" t="s">
        <v>2338</v>
      </c>
      <c r="D38" s="326">
        <f>SUM(D35:D37)</f>
        <v>186016</v>
      </c>
      <c r="E38" s="326">
        <f>SUM(E35:E37)</f>
        <v>145567</v>
      </c>
      <c r="F38" s="327">
        <f>IFERROR(D38/E38-1,"-")</f>
        <v>0.27787204517507402</v>
      </c>
      <c r="G38" s="311"/>
    </row>
    <row r="39" spans="2:7" x14ac:dyDescent="0.35">
      <c r="B39" s="310"/>
      <c r="D39" s="312"/>
      <c r="E39" s="312"/>
      <c r="G39" s="311"/>
    </row>
    <row r="40" spans="2:7" x14ac:dyDescent="0.35">
      <c r="B40" s="310"/>
      <c r="C40" s="305" t="s">
        <v>2339</v>
      </c>
      <c r="D40" s="312">
        <f>DRE!H41</f>
        <v>-76262</v>
      </c>
      <c r="E40" s="312">
        <f>DRE!L41</f>
        <v>-32542</v>
      </c>
      <c r="F40" s="314">
        <f>IFERROR(D40/E40-1,"-")</f>
        <v>1.3434945608751767</v>
      </c>
      <c r="G40" s="311"/>
    </row>
    <row r="41" spans="2:7" x14ac:dyDescent="0.35">
      <c r="B41" s="310"/>
      <c r="C41" s="305" t="s">
        <v>2344</v>
      </c>
      <c r="D41" s="330">
        <f>DRE!H43</f>
        <v>11361</v>
      </c>
      <c r="E41" s="330">
        <f>DRE!L43</f>
        <v>989</v>
      </c>
      <c r="F41" s="331">
        <f>IFERROR(D41/E41-1,"-")</f>
        <v>10.487360970677452</v>
      </c>
      <c r="G41" s="311"/>
    </row>
    <row r="42" spans="2:7" x14ac:dyDescent="0.35">
      <c r="B42" s="310"/>
      <c r="D42" s="312"/>
      <c r="E42" s="312"/>
      <c r="G42" s="311"/>
    </row>
    <row r="43" spans="2:7" x14ac:dyDescent="0.35">
      <c r="B43" s="310"/>
      <c r="C43" s="306" t="s">
        <v>2239</v>
      </c>
      <c r="D43" s="326">
        <f>D38+D40+D41</f>
        <v>121115</v>
      </c>
      <c r="E43" s="326">
        <f>E38+E40+E41</f>
        <v>114014</v>
      </c>
      <c r="F43" s="327">
        <f>IFERROR(D43/E43-1,"-")</f>
        <v>6.2281825039030236E-2</v>
      </c>
      <c r="G43" s="311"/>
    </row>
    <row r="44" spans="2:7" x14ac:dyDescent="0.35">
      <c r="B44" s="310"/>
      <c r="C44" s="306"/>
      <c r="D44" s="326"/>
      <c r="E44" s="326"/>
      <c r="F44" s="306"/>
      <c r="G44" s="311"/>
    </row>
    <row r="45" spans="2:7" x14ac:dyDescent="0.35">
      <c r="B45" s="310"/>
      <c r="C45" s="306" t="s">
        <v>2340</v>
      </c>
      <c r="D45" s="326">
        <f>DRE!H48</f>
        <v>155718</v>
      </c>
      <c r="E45" s="326">
        <f>DRE!L48</f>
        <v>148171</v>
      </c>
      <c r="F45" s="327">
        <f>IFERROR(D45/E45-1,"-")</f>
        <v>5.093439336982275E-2</v>
      </c>
      <c r="G45" s="311"/>
    </row>
    <row r="46" spans="2:7" x14ac:dyDescent="0.35">
      <c r="B46" s="310"/>
      <c r="D46" s="312"/>
      <c r="E46" s="312"/>
      <c r="G46" s="311"/>
    </row>
    <row r="47" spans="2:7" x14ac:dyDescent="0.35">
      <c r="B47" s="310"/>
      <c r="C47" s="305" t="s">
        <v>2341</v>
      </c>
      <c r="D47" s="330">
        <f>DRE!H53</f>
        <v>-6294</v>
      </c>
      <c r="E47" s="330">
        <f>DRE!L53</f>
        <v>-12983</v>
      </c>
      <c r="F47" s="331">
        <f>IFERROR(D47/E47-1,"-")</f>
        <v>-0.51521220056997619</v>
      </c>
      <c r="G47" s="311"/>
    </row>
    <row r="48" spans="2:7" x14ac:dyDescent="0.35">
      <c r="B48" s="310"/>
      <c r="D48" s="312"/>
      <c r="E48" s="312"/>
      <c r="G48" s="311"/>
    </row>
    <row r="49" spans="2:9" x14ac:dyDescent="0.35">
      <c r="B49" s="310"/>
      <c r="C49" s="306" t="s">
        <v>2342</v>
      </c>
      <c r="D49" s="326">
        <f>D43+D47</f>
        <v>114821</v>
      </c>
      <c r="E49" s="326">
        <f>E43+E47</f>
        <v>101031</v>
      </c>
      <c r="F49" s="327">
        <f>IFERROR(D49/E49-1,"-")</f>
        <v>0.13649275964802876</v>
      </c>
      <c r="G49" s="311"/>
    </row>
    <row r="50" spans="2:9" x14ac:dyDescent="0.35">
      <c r="B50" s="310"/>
      <c r="D50" s="312"/>
      <c r="E50" s="312"/>
      <c r="G50" s="311"/>
    </row>
    <row r="51" spans="2:9" x14ac:dyDescent="0.35">
      <c r="B51" s="310"/>
      <c r="C51" s="305" t="s">
        <v>2343</v>
      </c>
      <c r="D51" s="330">
        <f>DRE!H57+DRE!H58</f>
        <v>-39775</v>
      </c>
      <c r="E51" s="330">
        <f>DRE!L57+DRE!L58</f>
        <v>-36223</v>
      </c>
      <c r="F51" s="331">
        <f>IFERROR(D51/E51-1,"-")</f>
        <v>9.8059244126659895E-2</v>
      </c>
      <c r="G51" s="311"/>
    </row>
    <row r="52" spans="2:9" x14ac:dyDescent="0.35">
      <c r="B52" s="310"/>
      <c r="D52" s="312"/>
      <c r="E52" s="312"/>
      <c r="G52" s="311"/>
    </row>
    <row r="53" spans="2:9" ht="15" thickBot="1" x14ac:dyDescent="0.4">
      <c r="B53" s="310"/>
      <c r="C53" s="306" t="s">
        <v>2164</v>
      </c>
      <c r="D53" s="328">
        <f>D49+D51</f>
        <v>75046</v>
      </c>
      <c r="E53" s="328">
        <f>E49+E51</f>
        <v>64808</v>
      </c>
      <c r="F53" s="329">
        <f>IFERROR(D53/E53-1,"-")</f>
        <v>0.15797432415751134</v>
      </c>
      <c r="G53" s="311"/>
    </row>
    <row r="54" spans="2:9" ht="6" customHeight="1" thickTop="1" thickBot="1" x14ac:dyDescent="0.4">
      <c r="B54" s="315"/>
      <c r="C54" s="316"/>
      <c r="D54" s="325"/>
      <c r="E54" s="325"/>
      <c r="F54" s="316"/>
      <c r="G54" s="317"/>
    </row>
    <row r="55" spans="2:9" x14ac:dyDescent="0.35">
      <c r="D55" s="312"/>
      <c r="E55" s="312"/>
    </row>
    <row r="56" spans="2:9" x14ac:dyDescent="0.35">
      <c r="D56" s="312"/>
      <c r="E56" s="312"/>
    </row>
    <row r="57" spans="2:9" ht="15" thickBot="1" x14ac:dyDescent="0.4">
      <c r="D57" s="312"/>
      <c r="E57" s="312"/>
    </row>
    <row r="58" spans="2:9" ht="6" customHeight="1" x14ac:dyDescent="0.35">
      <c r="B58" s="324"/>
      <c r="C58" s="308"/>
      <c r="D58" s="308"/>
      <c r="E58" s="308"/>
      <c r="F58" s="308"/>
      <c r="G58" s="309"/>
    </row>
    <row r="59" spans="2:9" x14ac:dyDescent="0.35">
      <c r="B59" s="310"/>
      <c r="D59" s="321" t="s">
        <v>2327</v>
      </c>
      <c r="E59" s="322">
        <v>2021</v>
      </c>
      <c r="F59" s="323" t="s">
        <v>2328</v>
      </c>
      <c r="G59" s="311"/>
    </row>
    <row r="60" spans="2:9" x14ac:dyDescent="0.35">
      <c r="B60" s="310"/>
      <c r="G60" s="311"/>
    </row>
    <row r="61" spans="2:9" x14ac:dyDescent="0.35">
      <c r="B61" s="310"/>
      <c r="C61" s="306" t="s">
        <v>2349</v>
      </c>
      <c r="G61" s="311"/>
    </row>
    <row r="62" spans="2:9" ht="16" customHeight="1" x14ac:dyDescent="0.35">
      <c r="B62" s="310"/>
      <c r="C62" s="313" t="s">
        <v>2290</v>
      </c>
      <c r="D62" s="312">
        <f>DRE!H13</f>
        <v>119364</v>
      </c>
      <c r="E62" s="312">
        <f>DRE!L13</f>
        <v>105341</v>
      </c>
      <c r="F62" s="314">
        <f t="shared" ref="F62:F66" si="4">IFERROR(D62/E62-1,"-")</f>
        <v>0.13312005771731794</v>
      </c>
      <c r="G62" s="311"/>
      <c r="I62" s="305">
        <v>119364</v>
      </c>
    </row>
    <row r="63" spans="2:9" ht="16" customHeight="1" x14ac:dyDescent="0.35">
      <c r="B63" s="310"/>
      <c r="C63" s="313" t="s">
        <v>2345</v>
      </c>
      <c r="D63" s="312">
        <f>DRE!H15</f>
        <v>233335</v>
      </c>
      <c r="E63" s="312">
        <f>DRE!L15</f>
        <v>184155</v>
      </c>
      <c r="F63" s="314">
        <f t="shared" si="4"/>
        <v>0.26705764166055768</v>
      </c>
      <c r="G63" s="311"/>
      <c r="I63" s="305">
        <v>233335</v>
      </c>
    </row>
    <row r="64" spans="2:9" ht="16" customHeight="1" x14ac:dyDescent="0.35">
      <c r="B64" s="310"/>
      <c r="C64" s="313" t="s">
        <v>2346</v>
      </c>
      <c r="D64" s="312">
        <f>DRE!H16</f>
        <v>1788</v>
      </c>
      <c r="E64" s="312">
        <f>DRE!L16</f>
        <v>2663</v>
      </c>
      <c r="F64" s="314">
        <f t="shared" si="4"/>
        <v>-0.32857679309049947</v>
      </c>
      <c r="G64" s="311"/>
      <c r="I64" s="305">
        <v>1788</v>
      </c>
    </row>
    <row r="65" spans="2:9" ht="16" customHeight="1" x14ac:dyDescent="0.35">
      <c r="B65" s="310"/>
      <c r="C65" s="313" t="s">
        <v>876</v>
      </c>
      <c r="D65" s="330">
        <f>DRE!H18</f>
        <v>4841</v>
      </c>
      <c r="E65" s="330">
        <f>DRE!L18</f>
        <v>2090</v>
      </c>
      <c r="F65" s="331">
        <f t="shared" si="4"/>
        <v>1.3162679425837323</v>
      </c>
      <c r="G65" s="311"/>
      <c r="I65" s="305">
        <v>4841</v>
      </c>
    </row>
    <row r="66" spans="2:9" ht="16" customHeight="1" x14ac:dyDescent="0.35">
      <c r="B66" s="310"/>
      <c r="D66" s="326">
        <f>SUM(D62:D65)</f>
        <v>359328</v>
      </c>
      <c r="E66" s="326">
        <f>SUM(E62:E65)</f>
        <v>294249</v>
      </c>
      <c r="F66" s="327">
        <f t="shared" si="4"/>
        <v>0.2211698255559067</v>
      </c>
      <c r="G66" s="311"/>
    </row>
    <row r="67" spans="2:9" x14ac:dyDescent="0.35">
      <c r="B67" s="310"/>
      <c r="D67" s="312"/>
      <c r="E67" s="312"/>
      <c r="G67" s="311"/>
    </row>
    <row r="68" spans="2:9" x14ac:dyDescent="0.35">
      <c r="B68" s="310"/>
      <c r="C68" s="306" t="s">
        <v>2347</v>
      </c>
      <c r="D68" s="312"/>
      <c r="E68" s="312"/>
      <c r="G68" s="311"/>
    </row>
    <row r="69" spans="2:9" x14ac:dyDescent="0.35">
      <c r="B69" s="310"/>
      <c r="C69" s="313" t="s">
        <v>855</v>
      </c>
      <c r="D69" s="312">
        <v>-5916</v>
      </c>
      <c r="E69" s="312">
        <v>-4844</v>
      </c>
      <c r="F69" s="314">
        <f t="shared" ref="F69:F73" si="5">IFERROR(D69/E69-1,"-")</f>
        <v>0.22130470685383985</v>
      </c>
      <c r="G69" s="311"/>
    </row>
    <row r="70" spans="2:9" x14ac:dyDescent="0.35">
      <c r="B70" s="310"/>
      <c r="C70" s="313" t="s">
        <v>502</v>
      </c>
      <c r="D70" s="312">
        <v>-27248</v>
      </c>
      <c r="E70" s="312">
        <v>-22311</v>
      </c>
      <c r="F70" s="314">
        <f t="shared" si="5"/>
        <v>0.22128098247501238</v>
      </c>
      <c r="G70" s="311"/>
    </row>
    <row r="71" spans="2:9" x14ac:dyDescent="0.35">
      <c r="B71" s="310"/>
      <c r="C71" s="313" t="s">
        <v>2302</v>
      </c>
      <c r="D71" s="312">
        <v>-6028</v>
      </c>
      <c r="E71" s="312">
        <v>-5312</v>
      </c>
      <c r="F71" s="314">
        <f t="shared" si="5"/>
        <v>0.13478915662650603</v>
      </c>
      <c r="G71" s="311"/>
    </row>
    <row r="72" spans="2:9" x14ac:dyDescent="0.35">
      <c r="B72" s="310"/>
      <c r="C72" s="313" t="s">
        <v>2348</v>
      </c>
      <c r="D72" s="330">
        <v>-362</v>
      </c>
      <c r="E72" s="330">
        <v>-150</v>
      </c>
      <c r="F72" s="331">
        <f t="shared" si="5"/>
        <v>1.4133333333333336</v>
      </c>
      <c r="G72" s="311"/>
    </row>
    <row r="73" spans="2:9" x14ac:dyDescent="0.35">
      <c r="B73" s="310"/>
      <c r="D73" s="326">
        <f>SUM(D69:D72)</f>
        <v>-39554</v>
      </c>
      <c r="E73" s="326">
        <f>SUM(E69:E72)</f>
        <v>-32617</v>
      </c>
      <c r="F73" s="327">
        <f t="shared" si="5"/>
        <v>0.21268050403163996</v>
      </c>
      <c r="G73" s="311"/>
    </row>
    <row r="74" spans="2:9" x14ac:dyDescent="0.35">
      <c r="B74" s="310"/>
      <c r="G74" s="311"/>
    </row>
    <row r="75" spans="2:9" ht="15" thickBot="1" x14ac:dyDescent="0.4">
      <c r="B75" s="310"/>
      <c r="C75" s="306" t="s">
        <v>2336</v>
      </c>
      <c r="D75" s="333">
        <f>D66+D73</f>
        <v>319774</v>
      </c>
      <c r="E75" s="333">
        <f>E66+E73</f>
        <v>261632</v>
      </c>
      <c r="F75" s="329">
        <f>IFERROR(D75/E75-1,"-")</f>
        <v>0.22222816780821919</v>
      </c>
      <c r="G75" s="311"/>
    </row>
    <row r="76" spans="2:9" ht="6" customHeight="1" thickTop="1" thickBot="1" x14ac:dyDescent="0.4">
      <c r="B76" s="315"/>
      <c r="C76" s="316"/>
      <c r="D76" s="316"/>
      <c r="E76" s="316"/>
      <c r="F76" s="316"/>
      <c r="G76" s="317"/>
    </row>
    <row r="79" spans="2:9" x14ac:dyDescent="0.35">
      <c r="D79" s="332">
        <f>D35-D75</f>
        <v>0</v>
      </c>
      <c r="E79" s="332">
        <f>E35-E75</f>
        <v>0</v>
      </c>
    </row>
    <row r="82" spans="2:8" ht="15" thickBot="1" x14ac:dyDescent="0.4"/>
    <row r="83" spans="2:8" ht="6" customHeight="1" x14ac:dyDescent="0.35">
      <c r="B83" s="324"/>
      <c r="C83" s="308"/>
      <c r="D83" s="308"/>
      <c r="E83" s="308"/>
      <c r="F83" s="308"/>
      <c r="G83" s="309"/>
    </row>
    <row r="84" spans="2:8" x14ac:dyDescent="0.35">
      <c r="B84" s="310"/>
      <c r="D84" s="321" t="s">
        <v>2327</v>
      </c>
      <c r="E84" s="322">
        <v>2021</v>
      </c>
      <c r="F84" s="323" t="s">
        <v>2328</v>
      </c>
      <c r="G84" s="311"/>
    </row>
    <row r="85" spans="2:8" x14ac:dyDescent="0.35">
      <c r="B85" s="310"/>
      <c r="G85" s="311"/>
    </row>
    <row r="86" spans="2:8" ht="18" customHeight="1" x14ac:dyDescent="0.35">
      <c r="B86" s="310"/>
      <c r="C86" s="305" t="s">
        <v>2168</v>
      </c>
      <c r="D86" s="312">
        <f>DRE!H25+DRE!H36</f>
        <v>-77334</v>
      </c>
      <c r="E86" s="312">
        <f>DRE!L25+DRE!L36</f>
        <v>-54565</v>
      </c>
      <c r="F86" s="314">
        <f t="shared" ref="F86:F96" si="6">IFERROR(D86/E86-1,"-")</f>
        <v>0.41728214056629698</v>
      </c>
      <c r="G86" s="50"/>
      <c r="H86"/>
    </row>
    <row r="87" spans="2:8" ht="18" customHeight="1" x14ac:dyDescent="0.35">
      <c r="B87" s="310"/>
      <c r="C87" s="305" t="s">
        <v>2167</v>
      </c>
      <c r="D87" s="312">
        <f>DRE!H24</f>
        <v>-56663</v>
      </c>
      <c r="E87" s="312">
        <f>DRE!L24</f>
        <v>-47826</v>
      </c>
      <c r="F87" s="314">
        <f t="shared" si="6"/>
        <v>0.18477397231631332</v>
      </c>
      <c r="G87" s="50"/>
      <c r="H87"/>
    </row>
    <row r="88" spans="2:8" ht="18" customHeight="1" x14ac:dyDescent="0.35">
      <c r="B88" s="310"/>
      <c r="C88" s="305" t="s">
        <v>2170</v>
      </c>
      <c r="D88" s="312">
        <f>DRE!H27</f>
        <v>-34603</v>
      </c>
      <c r="E88" s="312">
        <f>DRE!L27</f>
        <v>-34157</v>
      </c>
      <c r="F88" s="314">
        <f t="shared" si="6"/>
        <v>1.3057352812015033E-2</v>
      </c>
      <c r="G88" s="50"/>
      <c r="H88"/>
    </row>
    <row r="89" spans="2:8" ht="18" customHeight="1" x14ac:dyDescent="0.35">
      <c r="B89" s="310"/>
      <c r="C89" s="305" t="s">
        <v>2334</v>
      </c>
      <c r="D89" s="312">
        <v>-26499</v>
      </c>
      <c r="E89" s="312">
        <v>-1669</v>
      </c>
      <c r="F89" s="314">
        <f t="shared" si="6"/>
        <v>14.877171959257041</v>
      </c>
      <c r="G89" s="50"/>
      <c r="H89"/>
    </row>
    <row r="90" spans="2:8" ht="18" customHeight="1" x14ac:dyDescent="0.35">
      <c r="B90" s="310"/>
      <c r="C90" s="305" t="s">
        <v>2169</v>
      </c>
      <c r="D90" s="312">
        <f>DRE!H26+DRE!H37</f>
        <v>-5614</v>
      </c>
      <c r="E90" s="312">
        <f>DRE!L26+DRE!L37</f>
        <v>-2958</v>
      </c>
      <c r="F90" s="314">
        <f t="shared" si="6"/>
        <v>0.89790398918187964</v>
      </c>
      <c r="G90" s="50"/>
      <c r="H90"/>
    </row>
    <row r="91" spans="2:8" ht="18" customHeight="1" x14ac:dyDescent="0.35">
      <c r="B91" s="310"/>
      <c r="C91" s="305" t="s">
        <v>1171</v>
      </c>
      <c r="D91" s="312">
        <f>DRE!H28+DRE!H40-D93-D89</f>
        <v>-5431</v>
      </c>
      <c r="E91" s="312">
        <f>DRE!L28+DRE!L40-E93-E89-E94</f>
        <v>-5272</v>
      </c>
      <c r="F91" s="314">
        <f t="shared" si="6"/>
        <v>3.0159332321699539E-2</v>
      </c>
      <c r="G91" s="50"/>
      <c r="H91"/>
    </row>
    <row r="92" spans="2:8" ht="18" customHeight="1" x14ac:dyDescent="0.35">
      <c r="B92" s="310"/>
      <c r="C92" s="305" t="s">
        <v>1170</v>
      </c>
      <c r="D92" s="312">
        <f>DRE!H39</f>
        <v>-2336</v>
      </c>
      <c r="E92" s="312">
        <f>DRE!L39</f>
        <v>-2429</v>
      </c>
      <c r="F92" s="314">
        <f t="shared" si="6"/>
        <v>-3.8287361053931712E-2</v>
      </c>
      <c r="G92" s="50"/>
      <c r="H92"/>
    </row>
    <row r="93" spans="2:8" ht="18" customHeight="1" x14ac:dyDescent="0.35">
      <c r="B93" s="310"/>
      <c r="C93" s="305" t="s">
        <v>2350</v>
      </c>
      <c r="D93" s="312">
        <v>-1209</v>
      </c>
      <c r="E93" s="312">
        <v>-1505</v>
      </c>
      <c r="F93" s="314">
        <f t="shared" si="6"/>
        <v>-0.19667774086378742</v>
      </c>
      <c r="G93" s="50"/>
      <c r="H93"/>
    </row>
    <row r="94" spans="2:8" ht="18" customHeight="1" x14ac:dyDescent="0.35">
      <c r="B94" s="310"/>
      <c r="C94" s="305" t="s">
        <v>2351</v>
      </c>
      <c r="D94" s="312">
        <v>0</v>
      </c>
      <c r="E94" s="312">
        <v>-1005</v>
      </c>
      <c r="F94" s="314">
        <f t="shared" si="6"/>
        <v>-1</v>
      </c>
      <c r="G94" s="50"/>
      <c r="H94"/>
    </row>
    <row r="95" spans="2:8" ht="18" customHeight="1" x14ac:dyDescent="0.35">
      <c r="B95" s="310"/>
      <c r="C95" s="305" t="s">
        <v>1166</v>
      </c>
      <c r="D95" s="312">
        <f>DRE!H35</f>
        <v>-601</v>
      </c>
      <c r="E95" s="312">
        <f>DRE!L35</f>
        <v>-888</v>
      </c>
      <c r="F95" s="314">
        <f t="shared" si="6"/>
        <v>-0.32319819819819817</v>
      </c>
      <c r="G95" s="50"/>
      <c r="H95"/>
    </row>
    <row r="96" spans="2:8" ht="18" customHeight="1" x14ac:dyDescent="0.35">
      <c r="B96" s="310"/>
      <c r="C96" s="305" t="s">
        <v>2308</v>
      </c>
      <c r="D96" s="330">
        <f>DRE!H29</f>
        <v>270</v>
      </c>
      <c r="E96" s="330">
        <f>DRE!L29</f>
        <v>3667</v>
      </c>
      <c r="F96" s="331">
        <f t="shared" si="6"/>
        <v>-0.92637032997000268</v>
      </c>
      <c r="G96" s="50"/>
      <c r="H96"/>
    </row>
    <row r="97" spans="2:10" ht="18" customHeight="1" x14ac:dyDescent="0.35">
      <c r="B97" s="310"/>
      <c r="D97" s="312"/>
      <c r="E97" s="312"/>
      <c r="F97" s="314"/>
      <c r="G97" s="50"/>
      <c r="H97"/>
    </row>
    <row r="98" spans="2:10" ht="18" customHeight="1" thickBot="1" x14ac:dyDescent="0.4">
      <c r="B98" s="310"/>
      <c r="D98" s="328">
        <f>SUM(D86:D96)</f>
        <v>-210020</v>
      </c>
      <c r="E98" s="328">
        <f>SUM(E86:E96)</f>
        <v>-148607</v>
      </c>
      <c r="F98" s="329">
        <f t="shared" ref="F98" si="7">IFERROR(D98/E98-1,"-")</f>
        <v>0.4132577873182286</v>
      </c>
      <c r="G98" s="50"/>
      <c r="H98"/>
    </row>
    <row r="99" spans="2:10" ht="18" customHeight="1" thickTop="1" x14ac:dyDescent="0.35">
      <c r="B99" s="310"/>
      <c r="D99" s="326"/>
      <c r="E99" s="326"/>
      <c r="F99" s="327"/>
      <c r="G99" s="50"/>
      <c r="H99"/>
    </row>
    <row r="100" spans="2:10" ht="18" customHeight="1" x14ac:dyDescent="0.35">
      <c r="B100" s="310"/>
      <c r="D100" s="326"/>
      <c r="E100" s="326"/>
      <c r="F100" s="327"/>
      <c r="G100" s="50"/>
      <c r="H100"/>
    </row>
    <row r="101" spans="2:10" ht="18" customHeight="1" x14ac:dyDescent="0.35">
      <c r="B101" s="310"/>
      <c r="C101" s="305" t="s">
        <v>2337</v>
      </c>
      <c r="D101" s="312">
        <f>DRE!H30</f>
        <v>-133758</v>
      </c>
      <c r="E101" s="312">
        <f>DRE!L30</f>
        <v>-116065</v>
      </c>
      <c r="F101" s="314">
        <f t="shared" ref="F101:F102" si="8">IFERROR(D101/E101-1,"-")</f>
        <v>0.15244044285529657</v>
      </c>
      <c r="G101" s="50"/>
      <c r="H101"/>
    </row>
    <row r="102" spans="2:10" ht="18" customHeight="1" x14ac:dyDescent="0.35">
      <c r="B102" s="310"/>
      <c r="C102" s="305" t="s">
        <v>2339</v>
      </c>
      <c r="D102" s="330">
        <f>DRE!H41</f>
        <v>-76262</v>
      </c>
      <c r="E102" s="330">
        <f>DRE!L41</f>
        <v>-32542</v>
      </c>
      <c r="F102" s="331">
        <f t="shared" si="8"/>
        <v>1.3434945608751767</v>
      </c>
      <c r="G102" s="50"/>
      <c r="H102"/>
    </row>
    <row r="103" spans="2:10" ht="18" customHeight="1" x14ac:dyDescent="0.35">
      <c r="B103" s="310"/>
      <c r="D103" s="312"/>
      <c r="E103" s="312"/>
      <c r="F103" s="314"/>
      <c r="G103" s="50"/>
      <c r="H103"/>
    </row>
    <row r="104" spans="2:10" ht="18" customHeight="1" thickBot="1" x14ac:dyDescent="0.4">
      <c r="B104" s="310"/>
      <c r="D104" s="328">
        <f>SUM(D101:D102)</f>
        <v>-210020</v>
      </c>
      <c r="E104" s="328">
        <f>SUM(E101:E102)</f>
        <v>-148607</v>
      </c>
      <c r="F104" s="329">
        <f t="shared" ref="F104" si="9">IFERROR(D104/E104-1,"-")</f>
        <v>0.4132577873182286</v>
      </c>
      <c r="G104" s="50"/>
      <c r="H104"/>
    </row>
    <row r="105" spans="2:10" ht="6" customHeight="1" thickTop="1" thickBot="1" x14ac:dyDescent="0.4">
      <c r="B105" s="315"/>
      <c r="C105" s="316"/>
      <c r="D105" s="316"/>
      <c r="E105" s="316"/>
      <c r="F105" s="52"/>
      <c r="G105" s="53"/>
      <c r="H105"/>
    </row>
    <row r="106" spans="2:10" ht="18" customHeight="1" x14ac:dyDescent="0.35">
      <c r="D106"/>
      <c r="E106"/>
      <c r="F106"/>
      <c r="G106"/>
      <c r="H106"/>
    </row>
    <row r="107" spans="2:10" ht="18" customHeight="1" x14ac:dyDescent="0.35">
      <c r="C107"/>
      <c r="D107" s="312">
        <f>D98-DRE!H41-DRE!H30</f>
        <v>0</v>
      </c>
      <c r="E107" s="312">
        <f>E98-DRE!L41-DRE!L30</f>
        <v>0</v>
      </c>
      <c r="F107"/>
      <c r="G107"/>
      <c r="H107"/>
    </row>
    <row r="108" spans="2:10" ht="15" thickBot="1" x14ac:dyDescent="0.4">
      <c r="C108"/>
      <c r="D108"/>
      <c r="E108"/>
      <c r="F108"/>
      <c r="G108"/>
      <c r="H108"/>
    </row>
    <row r="109" spans="2:10" ht="6" customHeight="1" x14ac:dyDescent="0.35">
      <c r="B109" s="324"/>
      <c r="C109" s="54"/>
      <c r="D109" s="54"/>
      <c r="E109" s="54"/>
      <c r="F109" s="54"/>
      <c r="G109" s="55"/>
      <c r="H109"/>
    </row>
    <row r="110" spans="2:10" x14ac:dyDescent="0.35">
      <c r="B110" s="310"/>
      <c r="D110" s="321" t="s">
        <v>2327</v>
      </c>
      <c r="E110" s="322">
        <v>2021</v>
      </c>
      <c r="F110" s="323" t="s">
        <v>2328</v>
      </c>
      <c r="G110" s="50"/>
      <c r="H110"/>
    </row>
    <row r="111" spans="2:10" x14ac:dyDescent="0.35">
      <c r="B111" s="310"/>
      <c r="D111"/>
      <c r="E111"/>
      <c r="F111"/>
      <c r="G111" s="50"/>
      <c r="H111"/>
    </row>
    <row r="112" spans="2:10" ht="18" customHeight="1" x14ac:dyDescent="0.35">
      <c r="B112" s="310"/>
      <c r="C112" s="305" t="s">
        <v>2352</v>
      </c>
      <c r="D112" s="312">
        <v>-17202</v>
      </c>
      <c r="E112" s="312">
        <v>0</v>
      </c>
      <c r="F112" s="314" t="str">
        <f t="shared" ref="F112:F125" si="10">IFERROR(D112/E112-1,"-")</f>
        <v>-</v>
      </c>
      <c r="G112" s="50"/>
      <c r="H112"/>
      <c r="I112"/>
      <c r="J112"/>
    </row>
    <row r="113" spans="2:10" ht="18" customHeight="1" x14ac:dyDescent="0.35">
      <c r="B113" s="310"/>
      <c r="C113" s="305" t="s">
        <v>2353</v>
      </c>
      <c r="D113" s="312">
        <v>-12581</v>
      </c>
      <c r="E113" s="312">
        <v>-195</v>
      </c>
      <c r="F113" s="314">
        <f t="shared" si="10"/>
        <v>63.517948717948713</v>
      </c>
      <c r="G113" s="50"/>
      <c r="H113"/>
      <c r="I113"/>
      <c r="J113"/>
    </row>
    <row r="114" spans="2:10" ht="18" customHeight="1" x14ac:dyDescent="0.35">
      <c r="B114" s="310"/>
      <c r="C114" s="305" t="s">
        <v>2359</v>
      </c>
      <c r="D114" s="312">
        <v>-296</v>
      </c>
      <c r="E114" s="312">
        <v>-9797</v>
      </c>
      <c r="F114" s="314">
        <f>IFERROR(D114/E114-1,"-")</f>
        <v>-0.96978666938858837</v>
      </c>
      <c r="G114" s="50"/>
      <c r="H114"/>
      <c r="I114"/>
      <c r="J114"/>
    </row>
    <row r="115" spans="2:10" ht="18" customHeight="1" x14ac:dyDescent="0.35">
      <c r="B115" s="310"/>
      <c r="C115" s="305" t="s">
        <v>2354</v>
      </c>
      <c r="D115" s="312">
        <v>-5455</v>
      </c>
      <c r="E115" s="312">
        <v>-3765</v>
      </c>
      <c r="F115" s="314">
        <f t="shared" si="10"/>
        <v>0.44887118193891107</v>
      </c>
      <c r="G115" s="311"/>
      <c r="H115"/>
      <c r="I115"/>
      <c r="J115"/>
    </row>
    <row r="116" spans="2:10" ht="18" customHeight="1" x14ac:dyDescent="0.35">
      <c r="B116" s="310"/>
      <c r="C116" s="305" t="s">
        <v>2355</v>
      </c>
      <c r="D116" s="312">
        <v>-5427</v>
      </c>
      <c r="E116" s="312">
        <v>-3913</v>
      </c>
      <c r="F116" s="314">
        <f t="shared" si="10"/>
        <v>0.38691541017122422</v>
      </c>
      <c r="G116" s="311"/>
      <c r="H116"/>
      <c r="I116"/>
      <c r="J116"/>
    </row>
    <row r="117" spans="2:10" ht="18" customHeight="1" x14ac:dyDescent="0.35">
      <c r="B117" s="310"/>
      <c r="C117" s="305" t="s">
        <v>2356</v>
      </c>
      <c r="D117" s="312">
        <v>-4366</v>
      </c>
      <c r="E117" s="312">
        <v>-3860</v>
      </c>
      <c r="F117" s="314">
        <f t="shared" si="10"/>
        <v>0.13108808290155438</v>
      </c>
      <c r="G117" s="311"/>
      <c r="H117"/>
      <c r="I117"/>
      <c r="J117"/>
    </row>
    <row r="118" spans="2:10" ht="18" customHeight="1" x14ac:dyDescent="0.35">
      <c r="B118" s="310"/>
      <c r="C118" s="305" t="s">
        <v>2357</v>
      </c>
      <c r="D118" s="312">
        <v>-4083</v>
      </c>
      <c r="E118" s="312">
        <v>-3225</v>
      </c>
      <c r="F118" s="314">
        <f t="shared" si="10"/>
        <v>0.26604651162790693</v>
      </c>
      <c r="G118" s="311"/>
      <c r="H118"/>
      <c r="I118"/>
      <c r="J118"/>
    </row>
    <row r="119" spans="2:10" ht="18" customHeight="1" x14ac:dyDescent="0.35">
      <c r="B119" s="310"/>
      <c r="C119" s="305" t="s">
        <v>2358</v>
      </c>
      <c r="D119" s="312">
        <v>-2273</v>
      </c>
      <c r="E119" s="312">
        <v>-2330</v>
      </c>
      <c r="F119" s="314">
        <f t="shared" si="10"/>
        <v>-2.4463519313304705E-2</v>
      </c>
      <c r="G119" s="311"/>
      <c r="H119"/>
      <c r="I119"/>
      <c r="J119"/>
    </row>
    <row r="120" spans="2:10" ht="18" customHeight="1" x14ac:dyDescent="0.35">
      <c r="B120" s="310"/>
      <c r="C120" s="305" t="s">
        <v>2361</v>
      </c>
      <c r="D120" s="312">
        <v>-1921</v>
      </c>
      <c r="E120" s="312">
        <v>-2308</v>
      </c>
      <c r="F120" s="314">
        <f t="shared" si="10"/>
        <v>-0.1676776429809359</v>
      </c>
      <c r="G120" s="311"/>
      <c r="H120"/>
      <c r="I120"/>
      <c r="J120"/>
    </row>
    <row r="121" spans="2:10" ht="18" customHeight="1" x14ac:dyDescent="0.35">
      <c r="B121" s="310"/>
      <c r="C121" s="305" t="s">
        <v>2360</v>
      </c>
      <c r="D121" s="312">
        <v>-1917</v>
      </c>
      <c r="E121" s="312">
        <v>-2802</v>
      </c>
      <c r="F121" s="314">
        <f t="shared" si="10"/>
        <v>-0.31584582441113496</v>
      </c>
      <c r="G121" s="311"/>
      <c r="H121"/>
      <c r="I121"/>
      <c r="J121"/>
    </row>
    <row r="122" spans="2:10" ht="18" customHeight="1" x14ac:dyDescent="0.35">
      <c r="B122" s="310"/>
      <c r="C122" s="305" t="s">
        <v>2362</v>
      </c>
      <c r="D122" s="312">
        <v>-197</v>
      </c>
      <c r="E122" s="312">
        <v>-2245</v>
      </c>
      <c r="F122" s="314">
        <f t="shared" si="10"/>
        <v>-0.91224944320712698</v>
      </c>
      <c r="G122" s="311"/>
      <c r="H122"/>
      <c r="I122"/>
      <c r="J122"/>
    </row>
    <row r="123" spans="2:10" ht="18" customHeight="1" x14ac:dyDescent="0.35">
      <c r="B123" s="310"/>
      <c r="C123" s="305" t="s">
        <v>2363</v>
      </c>
      <c r="D123" s="334">
        <f>D86-SUM(D112:D122)</f>
        <v>-21616</v>
      </c>
      <c r="E123" s="334">
        <f>E86-SUM(E112:E122)</f>
        <v>-20125</v>
      </c>
      <c r="F123" s="331">
        <f t="shared" si="10"/>
        <v>7.4086956521739022E-2</v>
      </c>
      <c r="G123" s="311"/>
      <c r="H123"/>
      <c r="I123"/>
      <c r="J123"/>
    </row>
    <row r="124" spans="2:10" x14ac:dyDescent="0.35">
      <c r="B124" s="310"/>
      <c r="G124" s="311"/>
      <c r="H124"/>
      <c r="I124"/>
      <c r="J124"/>
    </row>
    <row r="125" spans="2:10" ht="15" thickBot="1" x14ac:dyDescent="0.4">
      <c r="B125" s="310"/>
      <c r="D125" s="333">
        <f>SUM(D112:D124)</f>
        <v>-77334</v>
      </c>
      <c r="E125" s="333">
        <f>SUM(E112:E124)</f>
        <v>-54565</v>
      </c>
      <c r="F125" s="329">
        <f t="shared" si="10"/>
        <v>0.41728214056629698</v>
      </c>
      <c r="G125" s="311"/>
    </row>
    <row r="126" spans="2:10" ht="6" customHeight="1" thickTop="1" thickBot="1" x14ac:dyDescent="0.4">
      <c r="B126" s="315"/>
      <c r="C126" s="316"/>
      <c r="D126" s="316"/>
      <c r="E126" s="316"/>
      <c r="F126" s="316"/>
      <c r="G126" s="317"/>
    </row>
    <row r="128" spans="2:10" ht="15" thickBot="1" x14ac:dyDescent="0.4"/>
    <row r="129" spans="2:7" ht="6" customHeight="1" x14ac:dyDescent="0.35">
      <c r="B129" s="324"/>
      <c r="C129" s="308"/>
      <c r="D129" s="308"/>
      <c r="E129" s="308"/>
      <c r="F129" s="308"/>
      <c r="G129" s="309"/>
    </row>
    <row r="130" spans="2:7" x14ac:dyDescent="0.35">
      <c r="B130" s="310"/>
      <c r="D130" s="321">
        <v>2022</v>
      </c>
      <c r="E130" s="322">
        <v>2021</v>
      </c>
      <c r="F130" s="323" t="s">
        <v>2328</v>
      </c>
      <c r="G130" s="311"/>
    </row>
    <row r="131" spans="2:7" x14ac:dyDescent="0.35">
      <c r="B131" s="310"/>
      <c r="G131" s="311"/>
    </row>
    <row r="132" spans="2:7" ht="18" customHeight="1" x14ac:dyDescent="0.35">
      <c r="B132" s="310"/>
      <c r="C132" s="305" t="s">
        <v>2364</v>
      </c>
      <c r="D132" s="312">
        <v>-3107</v>
      </c>
      <c r="E132" s="312">
        <v>-370</v>
      </c>
      <c r="F132" s="314">
        <f t="shared" ref="F132:F138" si="11">IFERROR(D132/E132-1,"-")</f>
        <v>7.3972972972972979</v>
      </c>
      <c r="G132" s="311"/>
    </row>
    <row r="133" spans="2:7" ht="18" customHeight="1" x14ac:dyDescent="0.35">
      <c r="B133" s="310"/>
      <c r="C133" s="305" t="s">
        <v>2365</v>
      </c>
      <c r="D133" s="312">
        <v>-516</v>
      </c>
      <c r="E133" s="312">
        <v>-436</v>
      </c>
      <c r="F133" s="314">
        <f t="shared" si="11"/>
        <v>0.1834862385321101</v>
      </c>
      <c r="G133" s="311"/>
    </row>
    <row r="134" spans="2:7" ht="18" customHeight="1" x14ac:dyDescent="0.35">
      <c r="B134" s="310"/>
      <c r="C134" s="305" t="s">
        <v>2366</v>
      </c>
      <c r="D134" s="312">
        <v>-508</v>
      </c>
      <c r="E134" s="312">
        <v>-471</v>
      </c>
      <c r="F134" s="314">
        <f t="shared" si="11"/>
        <v>7.8556263269639048E-2</v>
      </c>
      <c r="G134" s="311"/>
    </row>
    <row r="135" spans="2:7" ht="18" customHeight="1" x14ac:dyDescent="0.35">
      <c r="B135" s="310"/>
      <c r="C135" s="305" t="s">
        <v>2367</v>
      </c>
      <c r="D135" s="312">
        <v>-506</v>
      </c>
      <c r="E135" s="312">
        <v>-428</v>
      </c>
      <c r="F135" s="314">
        <f t="shared" si="11"/>
        <v>0.18224299065420557</v>
      </c>
      <c r="G135" s="311"/>
    </row>
    <row r="136" spans="2:7" ht="18" customHeight="1" x14ac:dyDescent="0.35">
      <c r="B136" s="310"/>
      <c r="C136" s="305" t="s">
        <v>2368</v>
      </c>
      <c r="D136" s="312">
        <v>-71</v>
      </c>
      <c r="E136" s="312">
        <v>-566</v>
      </c>
      <c r="F136" s="314">
        <f t="shared" si="11"/>
        <v>-0.87455830388692579</v>
      </c>
      <c r="G136" s="311"/>
    </row>
    <row r="137" spans="2:7" ht="18" customHeight="1" x14ac:dyDescent="0.35">
      <c r="B137" s="310"/>
      <c r="C137" s="305" t="s">
        <v>2369</v>
      </c>
      <c r="D137" s="312">
        <v>-230</v>
      </c>
      <c r="E137" s="312">
        <v>-249</v>
      </c>
      <c r="F137" s="314">
        <f t="shared" si="11"/>
        <v>-7.6305220883534086E-2</v>
      </c>
      <c r="G137" s="311"/>
    </row>
    <row r="138" spans="2:7" ht="18" customHeight="1" x14ac:dyDescent="0.35">
      <c r="B138" s="310"/>
      <c r="C138" s="305" t="s">
        <v>2363</v>
      </c>
      <c r="D138" s="334">
        <f>D90-SUM(D132:D137)</f>
        <v>-676</v>
      </c>
      <c r="E138" s="334">
        <f>E90-SUM(E132:E137)</f>
        <v>-438</v>
      </c>
      <c r="F138" s="331">
        <f t="shared" si="11"/>
        <v>0.54337899543378998</v>
      </c>
      <c r="G138" s="311"/>
    </row>
    <row r="139" spans="2:7" x14ac:dyDescent="0.35">
      <c r="B139" s="310"/>
      <c r="D139" s="332"/>
      <c r="E139" s="332"/>
      <c r="G139" s="311"/>
    </row>
    <row r="140" spans="2:7" ht="15" thickBot="1" x14ac:dyDescent="0.4">
      <c r="B140" s="310"/>
      <c r="D140" s="333">
        <f>SUM(D132:D138)</f>
        <v>-5614</v>
      </c>
      <c r="E140" s="333">
        <f>SUM(E132:E138)</f>
        <v>-2958</v>
      </c>
      <c r="F140" s="329">
        <f t="shared" ref="F140" si="12">IFERROR(D140/E140-1,"-")</f>
        <v>0.89790398918187964</v>
      </c>
      <c r="G140" s="311"/>
    </row>
    <row r="141" spans="2:7" ht="6" customHeight="1" thickTop="1" thickBot="1" x14ac:dyDescent="0.4">
      <c r="B141" s="315"/>
      <c r="C141" s="316"/>
      <c r="D141" s="316"/>
      <c r="E141" s="316"/>
      <c r="F141" s="316"/>
      <c r="G141" s="317"/>
    </row>
    <row r="142" spans="2:7" ht="15" thickBot="1" x14ac:dyDescent="0.4"/>
    <row r="143" spans="2:7" ht="6" customHeight="1" x14ac:dyDescent="0.35">
      <c r="B143" s="324"/>
      <c r="C143" s="308"/>
      <c r="D143" s="308"/>
      <c r="E143" s="308"/>
      <c r="F143" s="308"/>
      <c r="G143" s="309"/>
    </row>
    <row r="144" spans="2:7" x14ac:dyDescent="0.35">
      <c r="B144" s="310"/>
      <c r="D144" s="321">
        <v>2022</v>
      </c>
      <c r="E144" s="322">
        <v>2021</v>
      </c>
      <c r="F144" s="323" t="s">
        <v>2328</v>
      </c>
      <c r="G144" s="311"/>
    </row>
    <row r="145" spans="2:7" ht="6" customHeight="1" x14ac:dyDescent="0.35">
      <c r="B145" s="310"/>
      <c r="G145" s="311"/>
    </row>
    <row r="146" spans="2:7" ht="18" customHeight="1" x14ac:dyDescent="0.35">
      <c r="B146" s="310"/>
      <c r="C146" s="305" t="s">
        <v>2370</v>
      </c>
      <c r="D146" s="312">
        <v>-4373</v>
      </c>
      <c r="E146" s="312">
        <v>-1665</v>
      </c>
      <c r="F146" s="314">
        <f t="shared" ref="F146:F148" si="13">IFERROR(D146/E146-1,"-")</f>
        <v>1.6264264264264265</v>
      </c>
      <c r="G146" s="311"/>
    </row>
    <row r="147" spans="2:7" ht="18" customHeight="1" x14ac:dyDescent="0.35">
      <c r="B147" s="310"/>
      <c r="C147" s="305" t="s">
        <v>2371</v>
      </c>
      <c r="D147" s="312">
        <f>-344-508</f>
        <v>-852</v>
      </c>
      <c r="E147" s="312">
        <f>-349-471</f>
        <v>-820</v>
      </c>
      <c r="F147" s="314">
        <f t="shared" si="13"/>
        <v>3.9024390243902474E-2</v>
      </c>
      <c r="G147" s="311"/>
    </row>
    <row r="148" spans="2:7" ht="18" customHeight="1" x14ac:dyDescent="0.35">
      <c r="B148" s="310"/>
      <c r="C148" s="305" t="s">
        <v>2372</v>
      </c>
      <c r="D148" s="330">
        <f>-897+508</f>
        <v>-389</v>
      </c>
      <c r="E148" s="330">
        <f>-944+471</f>
        <v>-473</v>
      </c>
      <c r="F148" s="331">
        <f t="shared" si="13"/>
        <v>-0.17758985200845667</v>
      </c>
      <c r="G148" s="311"/>
    </row>
    <row r="149" spans="2:7" ht="18" customHeight="1" x14ac:dyDescent="0.35">
      <c r="B149" s="310"/>
      <c r="D149" s="312"/>
      <c r="E149" s="312"/>
      <c r="F149" s="314"/>
      <c r="G149" s="311"/>
    </row>
    <row r="150" spans="2:7" ht="18" customHeight="1" thickBot="1" x14ac:dyDescent="0.4">
      <c r="B150" s="310"/>
      <c r="D150" s="333">
        <f>SUM(D146:D149)</f>
        <v>-5614</v>
      </c>
      <c r="E150" s="333">
        <f>SUM(E146:E149)</f>
        <v>-2958</v>
      </c>
      <c r="F150" s="329">
        <f t="shared" ref="F150" si="14">IFERROR(D150/E150-1,"-")</f>
        <v>0.89790398918187964</v>
      </c>
      <c r="G150" s="311"/>
    </row>
    <row r="151" spans="2:7" ht="6" customHeight="1" thickTop="1" thickBot="1" x14ac:dyDescent="0.4">
      <c r="B151" s="315"/>
      <c r="C151" s="316"/>
      <c r="D151" s="316"/>
      <c r="E151" s="316"/>
      <c r="F151" s="316"/>
      <c r="G151" s="317"/>
    </row>
    <row r="153" spans="2:7" ht="15" thickBot="1" x14ac:dyDescent="0.4"/>
    <row r="154" spans="2:7" ht="6" customHeight="1" x14ac:dyDescent="0.35">
      <c r="B154" s="324"/>
      <c r="C154" s="308"/>
      <c r="D154" s="308"/>
      <c r="E154" s="308"/>
      <c r="F154" s="308"/>
      <c r="G154" s="309"/>
    </row>
    <row r="155" spans="2:7" ht="18" customHeight="1" x14ac:dyDescent="0.35">
      <c r="B155" s="310"/>
      <c r="D155" s="321">
        <v>2022</v>
      </c>
      <c r="E155" s="322">
        <v>2021</v>
      </c>
      <c r="F155" s="323" t="s">
        <v>2328</v>
      </c>
      <c r="G155" s="311"/>
    </row>
    <row r="156" spans="2:7" ht="18" customHeight="1" x14ac:dyDescent="0.35">
      <c r="B156" s="310"/>
      <c r="G156" s="311"/>
    </row>
    <row r="157" spans="2:7" ht="18" customHeight="1" x14ac:dyDescent="0.35">
      <c r="B157" s="310"/>
      <c r="C157" s="305" t="s">
        <v>864</v>
      </c>
      <c r="D157" s="312"/>
      <c r="E157" s="312"/>
      <c r="F157" s="314"/>
      <c r="G157" s="311"/>
    </row>
    <row r="158" spans="2:7" ht="18" customHeight="1" x14ac:dyDescent="0.35">
      <c r="B158" s="310"/>
      <c r="C158" s="313" t="s">
        <v>2373</v>
      </c>
      <c r="D158" s="312">
        <v>14898</v>
      </c>
      <c r="E158" s="312">
        <v>6179</v>
      </c>
      <c r="F158" s="314">
        <f t="shared" ref="F158:F161" si="15">IFERROR(D158/E158-1,"-")</f>
        <v>1.4110697523871178</v>
      </c>
      <c r="G158" s="311"/>
    </row>
    <row r="159" spans="2:7" ht="18" customHeight="1" x14ac:dyDescent="0.35">
      <c r="B159" s="310"/>
      <c r="C159" s="313" t="s">
        <v>872</v>
      </c>
      <c r="D159" s="312">
        <v>366</v>
      </c>
      <c r="E159" s="312">
        <v>1766</v>
      </c>
      <c r="F159" s="314">
        <f t="shared" si="15"/>
        <v>-0.79275198187995466</v>
      </c>
      <c r="G159" s="311"/>
    </row>
    <row r="160" spans="2:7" ht="18" customHeight="1" x14ac:dyDescent="0.35">
      <c r="B160" s="310"/>
      <c r="C160" s="313" t="s">
        <v>683</v>
      </c>
      <c r="D160" s="330">
        <v>1</v>
      </c>
      <c r="E160" s="330">
        <v>2</v>
      </c>
      <c r="F160" s="331">
        <f t="shared" si="15"/>
        <v>-0.5</v>
      </c>
      <c r="G160" s="311"/>
    </row>
    <row r="161" spans="2:7" ht="18" customHeight="1" x14ac:dyDescent="0.35">
      <c r="B161" s="310"/>
      <c r="D161" s="312">
        <f>SUM(D158:D160)</f>
        <v>15265</v>
      </c>
      <c r="E161" s="312">
        <f>SUM(E158:E160)</f>
        <v>7947</v>
      </c>
      <c r="F161" s="314">
        <f t="shared" si="15"/>
        <v>0.92085063545992196</v>
      </c>
      <c r="G161" s="311"/>
    </row>
    <row r="162" spans="2:7" ht="18" customHeight="1" x14ac:dyDescent="0.35">
      <c r="B162" s="310"/>
      <c r="D162" s="312"/>
      <c r="E162" s="312"/>
      <c r="F162" s="314"/>
      <c r="G162" s="311"/>
    </row>
    <row r="163" spans="2:7" ht="18" customHeight="1" x14ac:dyDescent="0.35">
      <c r="B163" s="310"/>
      <c r="C163" s="305" t="s">
        <v>878</v>
      </c>
      <c r="D163" s="312"/>
      <c r="E163" s="312"/>
      <c r="F163" s="314"/>
      <c r="G163" s="311"/>
    </row>
    <row r="164" spans="2:7" ht="18" customHeight="1" x14ac:dyDescent="0.35">
      <c r="B164" s="310"/>
      <c r="C164" s="313" t="s">
        <v>2374</v>
      </c>
      <c r="D164" s="312">
        <v>-21160</v>
      </c>
      <c r="E164" s="312">
        <v>-20443</v>
      </c>
      <c r="F164" s="314">
        <f t="shared" ref="F164:F169" si="16">IFERROR(D164/E164-1,"-")</f>
        <v>3.5073130166805244E-2</v>
      </c>
      <c r="G164" s="311"/>
    </row>
    <row r="165" spans="2:7" ht="18" customHeight="1" x14ac:dyDescent="0.35">
      <c r="B165" s="310"/>
      <c r="C165" s="313" t="s">
        <v>886</v>
      </c>
      <c r="D165" s="312">
        <v>-370</v>
      </c>
      <c r="E165" s="312">
        <v>-452</v>
      </c>
      <c r="F165" s="314">
        <f t="shared" si="16"/>
        <v>-0.18141592920353977</v>
      </c>
      <c r="G165" s="311"/>
    </row>
    <row r="166" spans="2:7" ht="18" customHeight="1" x14ac:dyDescent="0.35">
      <c r="B166" s="310"/>
      <c r="C166" s="313" t="s">
        <v>683</v>
      </c>
      <c r="D166" s="330">
        <v>-29</v>
      </c>
      <c r="E166" s="330">
        <v>-35</v>
      </c>
      <c r="F166" s="331">
        <f t="shared" si="16"/>
        <v>-0.17142857142857137</v>
      </c>
      <c r="G166" s="311"/>
    </row>
    <row r="167" spans="2:7" ht="18" customHeight="1" x14ac:dyDescent="0.35">
      <c r="B167" s="310"/>
      <c r="D167" s="312">
        <f>SUM(D164:D166)</f>
        <v>-21559</v>
      </c>
      <c r="E167" s="312">
        <f>SUM(E164:E166)</f>
        <v>-20930</v>
      </c>
      <c r="F167" s="314">
        <f t="shared" si="16"/>
        <v>3.0052556139512632E-2</v>
      </c>
      <c r="G167" s="311"/>
    </row>
    <row r="168" spans="2:7" ht="18" customHeight="1" x14ac:dyDescent="0.35">
      <c r="B168" s="310"/>
      <c r="G168" s="311"/>
    </row>
    <row r="169" spans="2:7" ht="18" customHeight="1" thickBot="1" x14ac:dyDescent="0.4">
      <c r="B169" s="315"/>
      <c r="C169" s="316"/>
      <c r="D169" s="335">
        <f>D161+D167</f>
        <v>-6294</v>
      </c>
      <c r="E169" s="335">
        <f>E161+E167</f>
        <v>-12983</v>
      </c>
      <c r="F169" s="336">
        <f t="shared" si="16"/>
        <v>-0.51521220056997619</v>
      </c>
      <c r="G169" s="317"/>
    </row>
    <row r="170" spans="2:7" ht="6" customHeight="1" x14ac:dyDescent="0.35"/>
    <row r="171" spans="2:7" ht="18" customHeight="1" x14ac:dyDescent="0.35"/>
    <row r="172" spans="2:7" ht="18" customHeight="1" x14ac:dyDescent="0.35"/>
    <row r="173" spans="2:7" ht="18" customHeight="1" x14ac:dyDescent="0.35"/>
    <row r="174" spans="2:7" ht="18" customHeight="1" x14ac:dyDescent="0.35"/>
    <row r="175" spans="2:7" ht="18" customHeight="1" x14ac:dyDescent="0.35"/>
    <row r="176" spans="2:7" ht="18" customHeight="1" x14ac:dyDescent="0.35"/>
    <row r="177" ht="18" customHeight="1" x14ac:dyDescent="0.35"/>
  </sheetData>
  <sortState xmlns:xlrd2="http://schemas.microsoft.com/office/spreadsheetml/2017/richdata2" ref="C112:E122">
    <sortCondition ref="D112:D122"/>
  </sortState>
  <conditionalFormatting sqref="C112:C122">
    <cfRule type="duplicateValues" dxfId="5" priority="160"/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D4 K4 D33 D59 D84 D110" numberStoredAsText="1"/>
  </ignoredError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EC0AD-8F40-4CA4-9556-77E392ADC0A2}">
  <sheetPr codeName="Planilha20">
    <pageSetUpPr autoPageBreaks="0"/>
  </sheetPr>
  <dimension ref="A1:N56"/>
  <sheetViews>
    <sheetView showGridLines="0" view="pageBreakPreview" zoomScaleNormal="85" zoomScaleSheetLayoutView="100" zoomScalePageLayoutView="85" workbookViewId="0">
      <selection activeCell="H22" sqref="H22"/>
    </sheetView>
  </sheetViews>
  <sheetFormatPr defaultColWidth="8.90625" defaultRowHeight="14.5" x14ac:dyDescent="0.35"/>
  <cols>
    <col min="1" max="1" width="2.6328125" style="81" customWidth="1"/>
    <col min="2" max="2" width="16.90625" style="81" customWidth="1"/>
    <col min="3" max="3" width="2.90625" style="81" customWidth="1"/>
    <col min="4" max="7" width="8.90625" style="81"/>
    <col min="8" max="8" width="16.453125" style="81" customWidth="1"/>
    <col min="9" max="9" width="14" style="84" bestFit="1" customWidth="1"/>
    <col min="10" max="10" width="2.6328125" style="81" customWidth="1"/>
    <col min="11" max="11" width="3.453125" style="81" customWidth="1"/>
    <col min="12" max="12" width="16.90625" style="82" bestFit="1" customWidth="1"/>
    <col min="15" max="16384" width="8.90625" style="81"/>
  </cols>
  <sheetData>
    <row r="1" spans="1:14" x14ac:dyDescent="0.35">
      <c r="A1" s="360" t="str">
        <f>DFC!A3</f>
        <v>SUAPE COMPLEXO INDUSTRIAL PORTUÁRIO GOV. ERALDO GUEIROS</v>
      </c>
      <c r="B1" s="361"/>
      <c r="C1" s="361"/>
      <c r="D1" s="361"/>
      <c r="E1" s="361"/>
      <c r="F1" s="361"/>
      <c r="G1" s="361"/>
      <c r="H1" s="361"/>
      <c r="I1" s="361"/>
      <c r="J1" s="362"/>
    </row>
    <row r="2" spans="1:14" x14ac:dyDescent="0.35">
      <c r="A2" s="363" t="s">
        <v>0</v>
      </c>
      <c r="B2" s="364"/>
      <c r="C2" s="364"/>
      <c r="D2" s="364"/>
      <c r="E2" s="364"/>
      <c r="F2" s="364"/>
      <c r="G2" s="364"/>
      <c r="H2" s="364"/>
      <c r="I2" s="364"/>
      <c r="J2" s="365"/>
    </row>
    <row r="3" spans="1:14" x14ac:dyDescent="0.35">
      <c r="A3" s="83"/>
      <c r="J3" s="85"/>
    </row>
    <row r="4" spans="1:14" x14ac:dyDescent="0.35">
      <c r="A4" s="366" t="s">
        <v>2217</v>
      </c>
      <c r="B4" s="367"/>
      <c r="C4" s="367"/>
      <c r="D4" s="367"/>
      <c r="E4" s="367"/>
      <c r="F4" s="367"/>
      <c r="G4" s="367"/>
      <c r="H4" s="367"/>
      <c r="I4" s="367"/>
      <c r="J4" s="368"/>
    </row>
    <row r="5" spans="1:14" x14ac:dyDescent="0.35">
      <c r="A5" s="83"/>
      <c r="B5" s="81" t="s">
        <v>2218</v>
      </c>
      <c r="J5" s="85"/>
    </row>
    <row r="6" spans="1:14" x14ac:dyDescent="0.35">
      <c r="A6" s="83"/>
      <c r="J6" s="85"/>
    </row>
    <row r="7" spans="1:14" s="89" customFormat="1" ht="21.75" customHeight="1" x14ac:dyDescent="0.35">
      <c r="A7" s="86"/>
      <c r="B7" s="369" t="s">
        <v>2219</v>
      </c>
      <c r="C7" s="369"/>
      <c r="D7" s="369"/>
      <c r="E7" s="369"/>
      <c r="F7" s="369"/>
      <c r="G7" s="369"/>
      <c r="H7" s="369"/>
      <c r="I7" s="87">
        <f>BP!R10</f>
        <v>43830</v>
      </c>
      <c r="J7" s="88"/>
      <c r="L7" s="90">
        <f>I7</f>
        <v>43830</v>
      </c>
      <c r="M7" s="91"/>
      <c r="N7" s="91"/>
    </row>
    <row r="8" spans="1:14" ht="15.75" customHeight="1" x14ac:dyDescent="0.35">
      <c r="A8" s="83"/>
      <c r="B8" s="92" t="s">
        <v>2220</v>
      </c>
      <c r="C8" s="93"/>
      <c r="D8" s="93"/>
      <c r="E8" s="93"/>
      <c r="F8" s="93"/>
      <c r="G8" s="93"/>
      <c r="H8" s="93"/>
      <c r="I8" s="94"/>
      <c r="J8" s="85"/>
    </row>
    <row r="9" spans="1:14" ht="14.15" customHeight="1" x14ac:dyDescent="0.35">
      <c r="A9" s="83"/>
      <c r="D9" s="370" t="s">
        <v>1114</v>
      </c>
      <c r="E9" s="370"/>
      <c r="F9" s="370"/>
      <c r="G9" s="117"/>
      <c r="H9" s="95"/>
      <c r="I9" s="358">
        <f>ROUND(L9/L10,2)</f>
        <v>0.78</v>
      </c>
      <c r="J9" s="85"/>
      <c r="L9" s="96">
        <f>BP!R14</f>
        <v>105612</v>
      </c>
    </row>
    <row r="10" spans="1:14" ht="14.15" customHeight="1" x14ac:dyDescent="0.35">
      <c r="A10" s="83"/>
      <c r="B10" s="97"/>
      <c r="C10" s="97"/>
      <c r="D10" s="371" t="s">
        <v>2221</v>
      </c>
      <c r="E10" s="371"/>
      <c r="F10" s="371"/>
      <c r="G10" s="118"/>
      <c r="H10" s="98"/>
      <c r="I10" s="359"/>
      <c r="J10" s="85"/>
      <c r="L10" s="99">
        <f>BP!$R$77</f>
        <v>134957</v>
      </c>
    </row>
    <row r="11" spans="1:14" ht="15" customHeight="1" x14ac:dyDescent="0.35">
      <c r="A11" s="83"/>
      <c r="B11" s="100" t="s">
        <v>2222</v>
      </c>
      <c r="C11" s="101"/>
      <c r="D11" s="102"/>
      <c r="E11" s="102"/>
      <c r="F11" s="102"/>
      <c r="G11" s="102"/>
      <c r="H11" s="102"/>
      <c r="I11" s="103"/>
      <c r="J11" s="85"/>
      <c r="L11" s="99"/>
    </row>
    <row r="12" spans="1:14" ht="14.15" customHeight="1" x14ac:dyDescent="0.35">
      <c r="A12" s="83"/>
      <c r="B12" s="101"/>
      <c r="C12" s="101"/>
      <c r="D12" s="349" t="s">
        <v>2223</v>
      </c>
      <c r="E12" s="349"/>
      <c r="F12" s="349"/>
      <c r="G12" s="119"/>
      <c r="H12" s="102"/>
      <c r="I12" s="358">
        <f>ROUND(L12/L13,2)</f>
        <v>0.95</v>
      </c>
      <c r="J12" s="85"/>
      <c r="L12" s="96">
        <f>BP!R21</f>
        <v>127667</v>
      </c>
    </row>
    <row r="13" spans="1:14" ht="14.15" customHeight="1" x14ac:dyDescent="0.35">
      <c r="A13" s="83"/>
      <c r="B13" s="104"/>
      <c r="C13" s="104"/>
      <c r="D13" s="357" t="s">
        <v>2221</v>
      </c>
      <c r="E13" s="357"/>
      <c r="F13" s="357"/>
      <c r="G13" s="120"/>
      <c r="H13" s="105"/>
      <c r="I13" s="359"/>
      <c r="J13" s="85"/>
      <c r="L13" s="99">
        <f>$L$10</f>
        <v>134957</v>
      </c>
    </row>
    <row r="14" spans="1:14" ht="15" customHeight="1" x14ac:dyDescent="0.35">
      <c r="A14" s="83"/>
      <c r="B14" s="100" t="s">
        <v>2224</v>
      </c>
      <c r="C14" s="101"/>
      <c r="D14" s="102"/>
      <c r="E14" s="102"/>
      <c r="F14" s="102"/>
      <c r="G14" s="102"/>
      <c r="H14" s="102"/>
      <c r="I14" s="103"/>
      <c r="J14" s="85"/>
      <c r="L14" s="99"/>
    </row>
    <row r="15" spans="1:14" ht="14.15" customHeight="1" x14ac:dyDescent="0.35">
      <c r="A15" s="83"/>
      <c r="B15" s="101"/>
      <c r="C15" s="101"/>
      <c r="D15" s="349" t="s">
        <v>2225</v>
      </c>
      <c r="E15" s="349"/>
      <c r="F15" s="349"/>
      <c r="G15" s="119"/>
      <c r="H15" s="102"/>
      <c r="I15" s="358">
        <f>ROUND(L15/L16,2)</f>
        <v>0.95</v>
      </c>
      <c r="J15" s="85"/>
      <c r="L15" s="96">
        <f>L12</f>
        <v>127667</v>
      </c>
    </row>
    <row r="16" spans="1:14" ht="14.15" customHeight="1" x14ac:dyDescent="0.35">
      <c r="A16" s="83"/>
      <c r="B16" s="104"/>
      <c r="C16" s="104"/>
      <c r="D16" s="357" t="s">
        <v>2221</v>
      </c>
      <c r="E16" s="357"/>
      <c r="F16" s="357"/>
      <c r="G16" s="120"/>
      <c r="H16" s="105"/>
      <c r="I16" s="359"/>
      <c r="J16" s="85"/>
      <c r="L16" s="99">
        <f>$L$10</f>
        <v>134957</v>
      </c>
    </row>
    <row r="17" spans="1:12" ht="15" customHeight="1" x14ac:dyDescent="0.35">
      <c r="A17" s="83"/>
      <c r="B17" s="106" t="s">
        <v>2226</v>
      </c>
      <c r="C17" s="107"/>
      <c r="D17" s="108"/>
      <c r="E17" s="108"/>
      <c r="F17" s="108"/>
      <c r="G17" s="108"/>
      <c r="H17" s="108"/>
      <c r="I17" s="109"/>
      <c r="J17" s="85"/>
      <c r="L17" s="99"/>
    </row>
    <row r="18" spans="1:12" ht="14.15" customHeight="1" x14ac:dyDescent="0.35">
      <c r="A18" s="83"/>
      <c r="B18" s="101"/>
      <c r="C18" s="101"/>
      <c r="D18" s="349" t="s">
        <v>2227</v>
      </c>
      <c r="E18" s="349"/>
      <c r="F18" s="349"/>
      <c r="G18" s="349"/>
      <c r="H18" s="349"/>
      <c r="I18" s="358">
        <f>ROUND(L18/L19,2)</f>
        <v>0.11</v>
      </c>
      <c r="J18" s="110"/>
      <c r="K18" s="111"/>
      <c r="L18" s="96">
        <f>BP!R21+BP!R30</f>
        <v>175482</v>
      </c>
    </row>
    <row r="19" spans="1:12" ht="14.15" customHeight="1" x14ac:dyDescent="0.35">
      <c r="A19" s="83"/>
      <c r="B19" s="104"/>
      <c r="C19" s="104"/>
      <c r="D19" s="357" t="s">
        <v>2228</v>
      </c>
      <c r="E19" s="357"/>
      <c r="F19" s="357"/>
      <c r="G19" s="357"/>
      <c r="H19" s="357"/>
      <c r="I19" s="359"/>
      <c r="J19" s="85"/>
      <c r="L19" s="99">
        <f>BP!R77+BP!R88</f>
        <v>1633465</v>
      </c>
    </row>
    <row r="20" spans="1:12" ht="15" customHeight="1" x14ac:dyDescent="0.35">
      <c r="A20" s="83"/>
      <c r="B20" s="106" t="s">
        <v>2229</v>
      </c>
      <c r="C20" s="107"/>
      <c r="D20" s="108"/>
      <c r="E20" s="108"/>
      <c r="F20" s="108"/>
      <c r="G20" s="108"/>
      <c r="H20" s="108"/>
      <c r="I20" s="109"/>
      <c r="J20" s="112"/>
      <c r="K20" s="113"/>
      <c r="L20" s="99"/>
    </row>
    <row r="21" spans="1:12" ht="14.15" customHeight="1" x14ac:dyDescent="0.35">
      <c r="A21" s="83"/>
      <c r="B21" s="101"/>
      <c r="C21" s="101"/>
      <c r="D21" s="349" t="s">
        <v>2230</v>
      </c>
      <c r="E21" s="349"/>
      <c r="F21" s="349"/>
      <c r="G21" s="119"/>
      <c r="H21" s="102"/>
      <c r="I21" s="358">
        <f>ROUND(L21/L22,2)</f>
        <v>2.37</v>
      </c>
      <c r="J21" s="85"/>
      <c r="L21" s="96">
        <f>BP!R47</f>
        <v>5389552</v>
      </c>
    </row>
    <row r="22" spans="1:12" ht="14.15" customHeight="1" x14ac:dyDescent="0.35">
      <c r="A22" s="83"/>
      <c r="B22" s="104"/>
      <c r="C22" s="104"/>
      <c r="D22" s="357" t="s">
        <v>2231</v>
      </c>
      <c r="E22" s="357"/>
      <c r="F22" s="357"/>
      <c r="G22" s="120"/>
      <c r="H22" s="105"/>
      <c r="I22" s="359"/>
      <c r="J22" s="85"/>
      <c r="L22" s="99">
        <f>BP!R77+BP!R90</f>
        <v>2277818</v>
      </c>
    </row>
    <row r="23" spans="1:12" ht="15" customHeight="1" x14ac:dyDescent="0.35">
      <c r="A23" s="83"/>
      <c r="B23" s="100" t="s">
        <v>2232</v>
      </c>
      <c r="C23" s="101"/>
      <c r="D23" s="102"/>
      <c r="E23" s="102"/>
      <c r="F23" s="102"/>
      <c r="G23" s="102"/>
      <c r="H23" s="102"/>
      <c r="I23" s="103"/>
      <c r="J23" s="85"/>
      <c r="L23" s="99"/>
    </row>
    <row r="24" spans="1:12" ht="14.15" customHeight="1" x14ac:dyDescent="0.35">
      <c r="A24" s="83"/>
      <c r="B24" s="101"/>
      <c r="C24" s="101"/>
      <c r="D24" s="349" t="s">
        <v>2233</v>
      </c>
      <c r="E24" s="349"/>
      <c r="F24" s="349"/>
      <c r="G24" s="119"/>
      <c r="H24" s="350"/>
      <c r="I24" s="358">
        <f>ROUND(L24/L25,2)</f>
        <v>0.3</v>
      </c>
      <c r="J24" s="85"/>
      <c r="L24" s="96">
        <f>L19</f>
        <v>1633465</v>
      </c>
    </row>
    <row r="25" spans="1:12" ht="14.15" customHeight="1" x14ac:dyDescent="0.35">
      <c r="A25" s="83"/>
      <c r="B25" s="104"/>
      <c r="C25" s="104"/>
      <c r="D25" s="357" t="s">
        <v>2230</v>
      </c>
      <c r="E25" s="357"/>
      <c r="F25" s="357"/>
      <c r="G25" s="120"/>
      <c r="H25" s="355"/>
      <c r="I25" s="359"/>
      <c r="J25" s="85"/>
      <c r="L25" s="99">
        <f>L21</f>
        <v>5389552</v>
      </c>
    </row>
    <row r="26" spans="1:12" ht="15" customHeight="1" x14ac:dyDescent="0.35">
      <c r="A26" s="83"/>
      <c r="B26" s="100" t="s">
        <v>2234</v>
      </c>
      <c r="C26" s="101"/>
      <c r="D26" s="102"/>
      <c r="E26" s="102"/>
      <c r="F26" s="102"/>
      <c r="G26" s="102"/>
      <c r="H26" s="102"/>
      <c r="I26" s="102"/>
      <c r="J26" s="85"/>
      <c r="L26" s="99"/>
    </row>
    <row r="27" spans="1:12" ht="14.15" customHeight="1" x14ac:dyDescent="0.35">
      <c r="A27" s="83"/>
      <c r="B27" s="101"/>
      <c r="C27" s="101"/>
      <c r="D27" s="349" t="s">
        <v>2235</v>
      </c>
      <c r="E27" s="349"/>
      <c r="F27" s="349"/>
      <c r="G27" s="119"/>
      <c r="H27" s="350" t="s">
        <v>2236</v>
      </c>
      <c r="I27" s="352" t="e">
        <f>ROUND(L27/L28,2)</f>
        <v>#REF!</v>
      </c>
      <c r="J27" s="85"/>
      <c r="L27" s="96" t="e">
        <f>DRE!#REF!</f>
        <v>#REF!</v>
      </c>
    </row>
    <row r="28" spans="1:12" ht="14.15" customHeight="1" x14ac:dyDescent="0.35">
      <c r="A28" s="83"/>
      <c r="B28" s="104"/>
      <c r="C28" s="104"/>
      <c r="D28" s="357" t="s">
        <v>2237</v>
      </c>
      <c r="E28" s="357"/>
      <c r="F28" s="357"/>
      <c r="G28" s="120"/>
      <c r="H28" s="355"/>
      <c r="I28" s="356"/>
      <c r="J28" s="85"/>
      <c r="L28" s="99">
        <f>BP!R100</f>
        <v>3100930</v>
      </c>
    </row>
    <row r="29" spans="1:12" ht="15" customHeight="1" x14ac:dyDescent="0.35">
      <c r="A29" s="83"/>
      <c r="B29" s="100" t="s">
        <v>2238</v>
      </c>
      <c r="C29" s="101"/>
      <c r="D29" s="102"/>
      <c r="E29" s="102"/>
      <c r="F29" s="102"/>
      <c r="G29" s="102"/>
      <c r="H29" s="102"/>
      <c r="I29" s="102"/>
      <c r="J29" s="85"/>
      <c r="L29" s="99"/>
    </row>
    <row r="30" spans="1:12" ht="14.15" customHeight="1" x14ac:dyDescent="0.35">
      <c r="A30" s="83"/>
      <c r="B30" s="101"/>
      <c r="C30" s="101"/>
      <c r="D30" s="349" t="s">
        <v>2239</v>
      </c>
      <c r="E30" s="349"/>
      <c r="F30" s="349"/>
      <c r="G30" s="119"/>
      <c r="H30" s="350" t="s">
        <v>2236</v>
      </c>
      <c r="I30" s="352" t="e">
        <f>ROUND(L30/L31,2)</f>
        <v>#REF!</v>
      </c>
      <c r="J30" s="85"/>
      <c r="L30" s="96" t="e">
        <f>DRE!#REF!</f>
        <v>#REF!</v>
      </c>
    </row>
    <row r="31" spans="1:12" ht="14.15" customHeight="1" x14ac:dyDescent="0.35">
      <c r="A31" s="83"/>
      <c r="B31" s="104"/>
      <c r="C31" s="104"/>
      <c r="D31" s="357" t="s">
        <v>2240</v>
      </c>
      <c r="E31" s="357"/>
      <c r="F31" s="357"/>
      <c r="G31" s="120"/>
      <c r="H31" s="355"/>
      <c r="I31" s="356"/>
      <c r="J31" s="85"/>
      <c r="L31" s="99" t="e">
        <f>DRE!#REF!</f>
        <v>#REF!</v>
      </c>
    </row>
    <row r="32" spans="1:12" ht="15" customHeight="1" x14ac:dyDescent="0.35">
      <c r="A32" s="83"/>
      <c r="B32" s="100" t="s">
        <v>2241</v>
      </c>
      <c r="C32" s="101"/>
      <c r="D32" s="102"/>
      <c r="E32" s="102"/>
      <c r="F32" s="102"/>
      <c r="G32" s="102"/>
      <c r="H32" s="102"/>
      <c r="I32" s="102"/>
      <c r="J32" s="85"/>
      <c r="L32" s="99"/>
    </row>
    <row r="33" spans="1:12" ht="14.15" customHeight="1" x14ac:dyDescent="0.35">
      <c r="A33" s="83"/>
      <c r="B33" s="101"/>
      <c r="C33" s="101"/>
      <c r="D33" s="349" t="s">
        <v>2235</v>
      </c>
      <c r="E33" s="349"/>
      <c r="F33" s="349"/>
      <c r="G33" s="119"/>
      <c r="H33" s="350" t="s">
        <v>2236</v>
      </c>
      <c r="I33" s="352" t="e">
        <f>ROUND(L33/L34,2)</f>
        <v>#REF!</v>
      </c>
      <c r="J33" s="85"/>
      <c r="L33" s="96" t="e">
        <f>DRE!#REF!</f>
        <v>#REF!</v>
      </c>
    </row>
    <row r="34" spans="1:12" ht="14.15" customHeight="1" x14ac:dyDescent="0.35">
      <c r="A34" s="83"/>
      <c r="B34" s="104"/>
      <c r="C34" s="104"/>
      <c r="D34" s="357" t="s">
        <v>2240</v>
      </c>
      <c r="E34" s="357"/>
      <c r="F34" s="357"/>
      <c r="G34" s="120"/>
      <c r="H34" s="355"/>
      <c r="I34" s="356"/>
      <c r="J34" s="85"/>
      <c r="L34" s="99" t="e">
        <f>L31</f>
        <v>#REF!</v>
      </c>
    </row>
    <row r="35" spans="1:12" ht="15" customHeight="1" x14ac:dyDescent="0.35">
      <c r="A35" s="83"/>
      <c r="B35" s="100" t="s">
        <v>2242</v>
      </c>
      <c r="C35" s="101"/>
      <c r="D35" s="102"/>
      <c r="E35" s="102"/>
      <c r="F35" s="102"/>
      <c r="G35" s="102"/>
      <c r="H35" s="102"/>
      <c r="I35" s="102"/>
      <c r="J35" s="85"/>
      <c r="L35" s="99"/>
    </row>
    <row r="36" spans="1:12" ht="14.15" customHeight="1" x14ac:dyDescent="0.35">
      <c r="A36" s="83"/>
      <c r="B36" s="101"/>
      <c r="C36" s="101"/>
      <c r="D36" s="349" t="s">
        <v>2239</v>
      </c>
      <c r="E36" s="349"/>
      <c r="F36" s="349"/>
      <c r="G36" s="119"/>
      <c r="H36" s="350" t="s">
        <v>2236</v>
      </c>
      <c r="I36" s="352" t="e">
        <f>ROUND(L36/L37,2)</f>
        <v>#REF!</v>
      </c>
      <c r="J36" s="85"/>
      <c r="L36" s="96" t="e">
        <f>L30</f>
        <v>#REF!</v>
      </c>
    </row>
    <row r="37" spans="1:12" ht="14.15" customHeight="1" x14ac:dyDescent="0.35">
      <c r="A37" s="83"/>
      <c r="B37" s="104"/>
      <c r="C37" s="104"/>
      <c r="D37" s="357" t="s">
        <v>2230</v>
      </c>
      <c r="E37" s="357"/>
      <c r="F37" s="357"/>
      <c r="G37" s="120"/>
      <c r="H37" s="355"/>
      <c r="I37" s="356"/>
      <c r="J37" s="85"/>
      <c r="L37" s="99">
        <f>L21</f>
        <v>5389552</v>
      </c>
    </row>
    <row r="38" spans="1:12" ht="15" customHeight="1" x14ac:dyDescent="0.35">
      <c r="A38" s="83"/>
      <c r="B38" s="100" t="s">
        <v>2243</v>
      </c>
      <c r="C38" s="101"/>
      <c r="D38" s="102"/>
      <c r="E38" s="102"/>
      <c r="F38" s="102"/>
      <c r="G38" s="102"/>
      <c r="H38" s="102"/>
      <c r="I38" s="102"/>
      <c r="J38" s="85"/>
      <c r="L38" s="99"/>
    </row>
    <row r="39" spans="1:12" ht="14.15" customHeight="1" x14ac:dyDescent="0.35">
      <c r="A39" s="83"/>
      <c r="B39" s="101"/>
      <c r="C39" s="101"/>
      <c r="D39" s="349" t="s">
        <v>2228</v>
      </c>
      <c r="E39" s="349"/>
      <c r="F39" s="349"/>
      <c r="G39" s="119"/>
      <c r="H39" s="350" t="s">
        <v>2236</v>
      </c>
      <c r="I39" s="352">
        <f>ROUND(L39/L40,2)</f>
        <v>0.53</v>
      </c>
      <c r="J39" s="85"/>
      <c r="L39" s="96">
        <f>L24</f>
        <v>1633465</v>
      </c>
    </row>
    <row r="40" spans="1:12" ht="14.15" customHeight="1" x14ac:dyDescent="0.35">
      <c r="A40" s="83"/>
      <c r="B40" s="104"/>
      <c r="C40" s="104"/>
      <c r="D40" s="357" t="s">
        <v>2237</v>
      </c>
      <c r="E40" s="357"/>
      <c r="F40" s="357"/>
      <c r="G40" s="120"/>
      <c r="H40" s="355"/>
      <c r="I40" s="356"/>
      <c r="J40" s="85"/>
      <c r="L40" s="99">
        <f>L28</f>
        <v>3100930</v>
      </c>
    </row>
    <row r="41" spans="1:12" ht="15" customHeight="1" x14ac:dyDescent="0.35">
      <c r="A41" s="83"/>
      <c r="B41" s="100" t="s">
        <v>2244</v>
      </c>
      <c r="C41" s="101"/>
      <c r="D41" s="102"/>
      <c r="E41" s="102"/>
      <c r="F41" s="102"/>
      <c r="G41" s="102"/>
      <c r="H41" s="102"/>
      <c r="I41" s="102"/>
      <c r="J41" s="85"/>
      <c r="L41" s="99"/>
    </row>
    <row r="42" spans="1:12" ht="14.15" customHeight="1" x14ac:dyDescent="0.35">
      <c r="A42" s="83"/>
      <c r="B42" s="101"/>
      <c r="C42" s="101"/>
      <c r="D42" s="349" t="s">
        <v>2228</v>
      </c>
      <c r="E42" s="349"/>
      <c r="F42" s="349"/>
      <c r="G42" s="119"/>
      <c r="H42" s="350" t="s">
        <v>2236</v>
      </c>
      <c r="I42" s="352">
        <f>ROUND(L42/L43,2)</f>
        <v>0.31</v>
      </c>
      <c r="J42" s="85"/>
      <c r="L42" s="96">
        <f>L39</f>
        <v>1633465</v>
      </c>
    </row>
    <row r="43" spans="1:12" ht="14.15" customHeight="1" thickBot="1" x14ac:dyDescent="0.4">
      <c r="A43" s="114"/>
      <c r="B43" s="115"/>
      <c r="C43" s="115"/>
      <c r="D43" s="354" t="s">
        <v>2245</v>
      </c>
      <c r="E43" s="354"/>
      <c r="F43" s="354"/>
      <c r="G43" s="121"/>
      <c r="H43" s="351"/>
      <c r="I43" s="353"/>
      <c r="J43" s="116"/>
      <c r="L43" s="99">
        <f>BP!R40+BP!R44</f>
        <v>5214032</v>
      </c>
    </row>
    <row r="44" spans="1:12" x14ac:dyDescent="0.35">
      <c r="I44" s="81"/>
      <c r="L44" s="99"/>
    </row>
    <row r="45" spans="1:12" customFormat="1" ht="30.75" customHeight="1" x14ac:dyDescent="0.35">
      <c r="L45" s="99"/>
    </row>
    <row r="46" spans="1:12" customFormat="1" ht="27" customHeight="1" x14ac:dyDescent="0.35">
      <c r="L46" s="99"/>
    </row>
    <row r="47" spans="1:12" customFormat="1" ht="15" customHeight="1" x14ac:dyDescent="0.35">
      <c r="L47" s="99"/>
    </row>
    <row r="48" spans="1:12" customFormat="1" x14ac:dyDescent="0.35">
      <c r="L48" s="82"/>
    </row>
    <row r="49" spans="12:12" customFormat="1" x14ac:dyDescent="0.35">
      <c r="L49" s="82"/>
    </row>
    <row r="50" spans="12:12" customFormat="1" x14ac:dyDescent="0.35">
      <c r="L50" s="82"/>
    </row>
    <row r="51" spans="12:12" customFormat="1" x14ac:dyDescent="0.35">
      <c r="L51" s="82"/>
    </row>
    <row r="52" spans="12:12" customFormat="1" x14ac:dyDescent="0.35">
      <c r="L52" s="82"/>
    </row>
    <row r="53" spans="12:12" customFormat="1" x14ac:dyDescent="0.35">
      <c r="L53" s="82"/>
    </row>
    <row r="54" spans="12:12" customFormat="1" x14ac:dyDescent="0.35">
      <c r="L54" s="82"/>
    </row>
    <row r="55" spans="12:12" customFormat="1" x14ac:dyDescent="0.35">
      <c r="L55" s="82"/>
    </row>
    <row r="56" spans="12:12" customFormat="1" x14ac:dyDescent="0.35">
      <c r="L56" s="82"/>
    </row>
  </sheetData>
  <mergeCells count="47">
    <mergeCell ref="A1:J1"/>
    <mergeCell ref="A2:J2"/>
    <mergeCell ref="A4:J4"/>
    <mergeCell ref="B7:H7"/>
    <mergeCell ref="D9:F9"/>
    <mergeCell ref="I9:I10"/>
    <mergeCell ref="D10:F10"/>
    <mergeCell ref="D12:F12"/>
    <mergeCell ref="I12:I13"/>
    <mergeCell ref="D13:F13"/>
    <mergeCell ref="D15:F15"/>
    <mergeCell ref="I15:I16"/>
    <mergeCell ref="D16:F16"/>
    <mergeCell ref="D18:H18"/>
    <mergeCell ref="I18:I19"/>
    <mergeCell ref="D19:H19"/>
    <mergeCell ref="D21:F21"/>
    <mergeCell ref="I21:I22"/>
    <mergeCell ref="D22:F22"/>
    <mergeCell ref="D24:F24"/>
    <mergeCell ref="H24:H25"/>
    <mergeCell ref="I24:I25"/>
    <mergeCell ref="D25:F25"/>
    <mergeCell ref="D27:F27"/>
    <mergeCell ref="H27:H28"/>
    <mergeCell ref="I27:I28"/>
    <mergeCell ref="D28:F28"/>
    <mergeCell ref="D30:F30"/>
    <mergeCell ref="H30:H31"/>
    <mergeCell ref="I30:I31"/>
    <mergeCell ref="D31:F31"/>
    <mergeCell ref="D33:F33"/>
    <mergeCell ref="H33:H34"/>
    <mergeCell ref="I33:I34"/>
    <mergeCell ref="D34:F34"/>
    <mergeCell ref="D42:F42"/>
    <mergeCell ref="H42:H43"/>
    <mergeCell ref="I42:I43"/>
    <mergeCell ref="D43:F43"/>
    <mergeCell ref="D36:F36"/>
    <mergeCell ref="H36:H37"/>
    <mergeCell ref="I36:I37"/>
    <mergeCell ref="D37:F37"/>
    <mergeCell ref="D39:F39"/>
    <mergeCell ref="H39:H40"/>
    <mergeCell ref="I39:I40"/>
    <mergeCell ref="D40:F40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2"/>
  <dimension ref="B1:J1129"/>
  <sheetViews>
    <sheetView topLeftCell="A722" zoomScale="80" zoomScaleNormal="80" workbookViewId="0">
      <selection activeCell="B13" sqref="B13"/>
    </sheetView>
  </sheetViews>
  <sheetFormatPr defaultRowHeight="14.5" x14ac:dyDescent="0.35"/>
  <cols>
    <col min="1" max="1" width="3.08984375" customWidth="1"/>
    <col min="2" max="2" width="18.08984375" style="37" customWidth="1"/>
    <col min="3" max="3" width="11.54296875" style="64" customWidth="1"/>
    <col min="4" max="4" width="68.08984375" customWidth="1"/>
    <col min="5" max="5" width="6.90625" customWidth="1"/>
    <col min="6" max="6" width="10.6328125" customWidth="1"/>
    <col min="7" max="7" width="7.36328125" customWidth="1"/>
    <col min="8" max="8" width="48" style="5" bestFit="1" customWidth="1"/>
    <col min="9" max="9" width="41.36328125" bestFit="1" customWidth="1"/>
    <col min="10" max="10" width="52.36328125" bestFit="1" customWidth="1"/>
  </cols>
  <sheetData>
    <row r="1" spans="2:10" x14ac:dyDescent="0.35">
      <c r="B1" t="s">
        <v>1273</v>
      </c>
      <c r="C1" t="s">
        <v>1272</v>
      </c>
      <c r="D1" t="s">
        <v>1274</v>
      </c>
      <c r="H1" t="s">
        <v>1</v>
      </c>
      <c r="I1" t="s">
        <v>1001</v>
      </c>
      <c r="J1" t="s">
        <v>1275</v>
      </c>
    </row>
    <row r="2" spans="2:10" x14ac:dyDescent="0.35">
      <c r="B2"/>
      <c r="C2"/>
      <c r="D2" t="s">
        <v>1276</v>
      </c>
      <c r="F2" t="s">
        <v>1277</v>
      </c>
      <c r="G2">
        <v>1</v>
      </c>
      <c r="H2"/>
    </row>
    <row r="3" spans="2:10" x14ac:dyDescent="0.35">
      <c r="B3" t="s">
        <v>1279</v>
      </c>
      <c r="C3" t="s">
        <v>1278</v>
      </c>
      <c r="D3" t="s">
        <v>1280</v>
      </c>
      <c r="E3" t="s">
        <v>1281</v>
      </c>
      <c r="F3">
        <v>37514</v>
      </c>
      <c r="G3">
        <v>4</v>
      </c>
      <c r="H3"/>
    </row>
    <row r="4" spans="2:10" x14ac:dyDescent="0.35">
      <c r="B4"/>
      <c r="C4"/>
      <c r="F4" t="s">
        <v>1282</v>
      </c>
      <c r="G4">
        <v>0.24930555555555556</v>
      </c>
      <c r="H4"/>
    </row>
    <row r="5" spans="2:10" x14ac:dyDescent="0.35">
      <c r="B5" t="s">
        <v>1885</v>
      </c>
      <c r="C5" t="s">
        <v>2182</v>
      </c>
      <c r="D5" t="s">
        <v>1886</v>
      </c>
      <c r="E5" t="s">
        <v>2183</v>
      </c>
      <c r="F5" t="s">
        <v>2184</v>
      </c>
      <c r="G5" t="s">
        <v>2185</v>
      </c>
      <c r="H5" t="s">
        <v>2186</v>
      </c>
      <c r="I5" t="s">
        <v>1001</v>
      </c>
      <c r="J5" t="s">
        <v>1922</v>
      </c>
    </row>
    <row r="6" spans="2:10" x14ac:dyDescent="0.35">
      <c r="B6" t="s">
        <v>1887</v>
      </c>
      <c r="C6">
        <v>1</v>
      </c>
      <c r="D6" t="s">
        <v>6</v>
      </c>
      <c r="E6" t="s">
        <v>1283</v>
      </c>
      <c r="F6" t="s">
        <v>1284</v>
      </c>
      <c r="G6">
        <v>1</v>
      </c>
      <c r="H6"/>
    </row>
    <row r="7" spans="2:10" x14ac:dyDescent="0.35">
      <c r="B7" t="s">
        <v>7</v>
      </c>
      <c r="C7">
        <v>2</v>
      </c>
      <c r="D7" t="s">
        <v>8</v>
      </c>
      <c r="E7" t="s">
        <v>1283</v>
      </c>
      <c r="F7" t="s">
        <v>1284</v>
      </c>
      <c r="G7">
        <v>2</v>
      </c>
      <c r="H7"/>
    </row>
    <row r="8" spans="2:10" x14ac:dyDescent="0.35">
      <c r="B8" t="s">
        <v>9</v>
      </c>
      <c r="C8">
        <v>3</v>
      </c>
      <c r="D8" t="s">
        <v>10</v>
      </c>
      <c r="E8" t="s">
        <v>1283</v>
      </c>
      <c r="F8" t="s">
        <v>1284</v>
      </c>
      <c r="G8">
        <v>3</v>
      </c>
      <c r="H8"/>
    </row>
    <row r="9" spans="2:10" x14ac:dyDescent="0.35">
      <c r="B9" t="s">
        <v>11</v>
      </c>
      <c r="C9">
        <v>4</v>
      </c>
      <c r="D9" t="s">
        <v>12</v>
      </c>
      <c r="E9" t="s">
        <v>1283</v>
      </c>
      <c r="F9" t="s">
        <v>1284</v>
      </c>
      <c r="G9">
        <v>4</v>
      </c>
      <c r="H9"/>
    </row>
    <row r="10" spans="2:10" x14ac:dyDescent="0.35">
      <c r="B10" t="s">
        <v>1285</v>
      </c>
      <c r="C10">
        <v>5</v>
      </c>
      <c r="D10" t="s">
        <v>1286</v>
      </c>
      <c r="E10" t="s">
        <v>1283</v>
      </c>
      <c r="F10" t="s">
        <v>1284</v>
      </c>
      <c r="G10">
        <v>5</v>
      </c>
      <c r="H10" t="s">
        <v>1114</v>
      </c>
    </row>
    <row r="11" spans="2:10" x14ac:dyDescent="0.35">
      <c r="B11" t="s">
        <v>13</v>
      </c>
      <c r="C11">
        <v>6</v>
      </c>
      <c r="D11" t="s">
        <v>14</v>
      </c>
      <c r="E11" t="s">
        <v>1283</v>
      </c>
      <c r="F11" t="s">
        <v>1284</v>
      </c>
      <c r="G11">
        <v>5</v>
      </c>
      <c r="H11" t="s">
        <v>1114</v>
      </c>
    </row>
    <row r="12" spans="2:10" x14ac:dyDescent="0.35">
      <c r="B12" t="s">
        <v>15</v>
      </c>
      <c r="C12">
        <v>7</v>
      </c>
      <c r="D12" t="s">
        <v>16</v>
      </c>
      <c r="E12" t="s">
        <v>1283</v>
      </c>
      <c r="F12" t="s">
        <v>1284</v>
      </c>
      <c r="G12">
        <v>4</v>
      </c>
      <c r="H12"/>
    </row>
    <row r="13" spans="2:10" x14ac:dyDescent="0.35">
      <c r="B13" t="s">
        <v>1287</v>
      </c>
      <c r="C13">
        <v>8</v>
      </c>
      <c r="D13" t="s">
        <v>1288</v>
      </c>
      <c r="E13" t="s">
        <v>1283</v>
      </c>
      <c r="F13" t="s">
        <v>1284</v>
      </c>
      <c r="G13">
        <v>5</v>
      </c>
      <c r="H13" t="s">
        <v>1114</v>
      </c>
    </row>
    <row r="14" spans="2:10" x14ac:dyDescent="0.35">
      <c r="B14" t="s">
        <v>1289</v>
      </c>
      <c r="C14">
        <v>9</v>
      </c>
      <c r="D14" t="s">
        <v>1290</v>
      </c>
      <c r="E14" t="s">
        <v>1283</v>
      </c>
      <c r="F14" t="s">
        <v>1284</v>
      </c>
      <c r="G14">
        <v>5</v>
      </c>
      <c r="H14" t="s">
        <v>1114</v>
      </c>
    </row>
    <row r="15" spans="2:10" x14ac:dyDescent="0.35">
      <c r="B15" t="s">
        <v>1291</v>
      </c>
      <c r="C15">
        <v>10</v>
      </c>
      <c r="D15" t="s">
        <v>1292</v>
      </c>
      <c r="E15" t="s">
        <v>1283</v>
      </c>
      <c r="F15" t="s">
        <v>1284</v>
      </c>
      <c r="G15">
        <v>5</v>
      </c>
      <c r="H15" t="s">
        <v>1114</v>
      </c>
    </row>
    <row r="16" spans="2:10" x14ac:dyDescent="0.35">
      <c r="B16" t="s">
        <v>17</v>
      </c>
      <c r="C16">
        <v>11</v>
      </c>
      <c r="D16" t="s">
        <v>18</v>
      </c>
      <c r="E16" t="s">
        <v>1283</v>
      </c>
      <c r="F16" t="s">
        <v>1284</v>
      </c>
      <c r="G16">
        <v>5</v>
      </c>
      <c r="H16" t="s">
        <v>1114</v>
      </c>
    </row>
    <row r="17" spans="2:8" x14ac:dyDescent="0.35">
      <c r="B17" t="s">
        <v>19</v>
      </c>
      <c r="C17">
        <v>12</v>
      </c>
      <c r="D17" t="s">
        <v>20</v>
      </c>
      <c r="E17" t="s">
        <v>1283</v>
      </c>
      <c r="F17" t="s">
        <v>1284</v>
      </c>
      <c r="G17">
        <v>5</v>
      </c>
      <c r="H17" t="s">
        <v>1114</v>
      </c>
    </row>
    <row r="18" spans="2:8" x14ac:dyDescent="0.35">
      <c r="B18" t="s">
        <v>1293</v>
      </c>
      <c r="C18">
        <v>13</v>
      </c>
      <c r="D18" t="s">
        <v>1294</v>
      </c>
      <c r="E18" t="s">
        <v>1283</v>
      </c>
      <c r="F18" t="s">
        <v>1284</v>
      </c>
      <c r="G18">
        <v>5</v>
      </c>
      <c r="H18" t="s">
        <v>1114</v>
      </c>
    </row>
    <row r="19" spans="2:8" x14ac:dyDescent="0.35">
      <c r="B19" t="s">
        <v>21</v>
      </c>
      <c r="C19">
        <v>14</v>
      </c>
      <c r="D19" t="s">
        <v>22</v>
      </c>
      <c r="E19" t="s">
        <v>1283</v>
      </c>
      <c r="F19" t="s">
        <v>1284</v>
      </c>
      <c r="G19">
        <v>5</v>
      </c>
      <c r="H19" t="s">
        <v>1114</v>
      </c>
    </row>
    <row r="20" spans="2:8" x14ac:dyDescent="0.35">
      <c r="B20" t="s">
        <v>1295</v>
      </c>
      <c r="C20">
        <v>15</v>
      </c>
      <c r="D20" t="s">
        <v>1296</v>
      </c>
      <c r="E20" t="s">
        <v>1283</v>
      </c>
      <c r="F20" t="s">
        <v>1284</v>
      </c>
      <c r="G20">
        <v>5</v>
      </c>
      <c r="H20" t="s">
        <v>1114</v>
      </c>
    </row>
    <row r="21" spans="2:8" x14ac:dyDescent="0.35">
      <c r="B21" t="s">
        <v>1297</v>
      </c>
      <c r="C21">
        <v>16</v>
      </c>
      <c r="D21" t="s">
        <v>1298</v>
      </c>
      <c r="E21" t="s">
        <v>1283</v>
      </c>
      <c r="F21" t="s">
        <v>1284</v>
      </c>
      <c r="G21">
        <v>5</v>
      </c>
      <c r="H21" t="s">
        <v>1114</v>
      </c>
    </row>
    <row r="22" spans="2:8" x14ac:dyDescent="0.35">
      <c r="B22" t="s">
        <v>1299</v>
      </c>
      <c r="C22">
        <v>425</v>
      </c>
      <c r="D22" t="s">
        <v>1300</v>
      </c>
      <c r="E22" t="s">
        <v>1283</v>
      </c>
      <c r="F22" t="s">
        <v>1284</v>
      </c>
      <c r="G22">
        <v>5</v>
      </c>
      <c r="H22" t="s">
        <v>1114</v>
      </c>
    </row>
    <row r="23" spans="2:8" x14ac:dyDescent="0.35">
      <c r="B23" t="s">
        <v>1301</v>
      </c>
      <c r="C23">
        <v>476</v>
      </c>
      <c r="D23" t="s">
        <v>1302</v>
      </c>
      <c r="E23" t="s">
        <v>1283</v>
      </c>
      <c r="F23" t="s">
        <v>1284</v>
      </c>
      <c r="G23">
        <v>5</v>
      </c>
      <c r="H23" t="s">
        <v>1114</v>
      </c>
    </row>
    <row r="24" spans="2:8" x14ac:dyDescent="0.35">
      <c r="B24" t="s">
        <v>1303</v>
      </c>
      <c r="C24">
        <v>488</v>
      </c>
      <c r="D24" t="s">
        <v>1304</v>
      </c>
      <c r="E24" t="s">
        <v>1283</v>
      </c>
      <c r="F24" t="s">
        <v>1284</v>
      </c>
      <c r="G24">
        <v>5</v>
      </c>
      <c r="H24" t="s">
        <v>1114</v>
      </c>
    </row>
    <row r="25" spans="2:8" x14ac:dyDescent="0.35">
      <c r="B25" t="s">
        <v>23</v>
      </c>
      <c r="C25">
        <v>544</v>
      </c>
      <c r="D25" t="s">
        <v>24</v>
      </c>
      <c r="E25" t="s">
        <v>1283</v>
      </c>
      <c r="F25" t="s">
        <v>1284</v>
      </c>
      <c r="G25">
        <v>5</v>
      </c>
      <c r="H25" t="s">
        <v>1114</v>
      </c>
    </row>
    <row r="26" spans="2:8" x14ac:dyDescent="0.35">
      <c r="B26" t="s">
        <v>1305</v>
      </c>
      <c r="C26">
        <v>545</v>
      </c>
      <c r="D26" t="s">
        <v>1306</v>
      </c>
      <c r="E26" t="s">
        <v>1307</v>
      </c>
      <c r="F26" t="s">
        <v>1284</v>
      </c>
      <c r="G26">
        <v>5</v>
      </c>
      <c r="H26" t="s">
        <v>1114</v>
      </c>
    </row>
    <row r="27" spans="2:8" x14ac:dyDescent="0.35">
      <c r="B27" t="s">
        <v>25</v>
      </c>
      <c r="C27">
        <v>561</v>
      </c>
      <c r="D27" t="s">
        <v>26</v>
      </c>
      <c r="E27" t="s">
        <v>1283</v>
      </c>
      <c r="F27" t="s">
        <v>1284</v>
      </c>
      <c r="G27">
        <v>5</v>
      </c>
      <c r="H27" t="s">
        <v>1114</v>
      </c>
    </row>
    <row r="28" spans="2:8" x14ac:dyDescent="0.35">
      <c r="B28" t="s">
        <v>27</v>
      </c>
      <c r="C28">
        <v>583</v>
      </c>
      <c r="D28" t="s">
        <v>28</v>
      </c>
      <c r="E28" t="s">
        <v>1283</v>
      </c>
      <c r="F28" t="s">
        <v>1284</v>
      </c>
      <c r="G28">
        <v>5</v>
      </c>
      <c r="H28" t="s">
        <v>1114</v>
      </c>
    </row>
    <row r="29" spans="2:8" x14ac:dyDescent="0.35">
      <c r="B29" t="s">
        <v>1308</v>
      </c>
      <c r="C29">
        <v>586</v>
      </c>
      <c r="D29" t="s">
        <v>1309</v>
      </c>
      <c r="E29" t="s">
        <v>1283</v>
      </c>
      <c r="F29" t="s">
        <v>1284</v>
      </c>
      <c r="G29">
        <v>5</v>
      </c>
      <c r="H29" t="s">
        <v>1114</v>
      </c>
    </row>
    <row r="30" spans="2:8" x14ac:dyDescent="0.35">
      <c r="B30" t="s">
        <v>1310</v>
      </c>
      <c r="C30">
        <v>587</v>
      </c>
      <c r="D30" t="s">
        <v>1311</v>
      </c>
      <c r="E30" t="s">
        <v>1283</v>
      </c>
      <c r="F30" t="s">
        <v>1284</v>
      </c>
      <c r="G30">
        <v>5</v>
      </c>
      <c r="H30" t="s">
        <v>1114</v>
      </c>
    </row>
    <row r="31" spans="2:8" x14ac:dyDescent="0.35">
      <c r="B31" t="s">
        <v>1312</v>
      </c>
      <c r="C31">
        <v>591</v>
      </c>
      <c r="D31" t="s">
        <v>1313</v>
      </c>
      <c r="E31" t="s">
        <v>1283</v>
      </c>
      <c r="F31" t="s">
        <v>1284</v>
      </c>
      <c r="G31">
        <v>5</v>
      </c>
      <c r="H31" t="s">
        <v>1114</v>
      </c>
    </row>
    <row r="32" spans="2:8" x14ac:dyDescent="0.35">
      <c r="B32" t="s">
        <v>1314</v>
      </c>
      <c r="C32">
        <v>633</v>
      </c>
      <c r="D32" t="s">
        <v>1315</v>
      </c>
      <c r="E32" t="s">
        <v>1283</v>
      </c>
      <c r="F32" t="s">
        <v>1284</v>
      </c>
      <c r="G32">
        <v>5</v>
      </c>
      <c r="H32" t="s">
        <v>1114</v>
      </c>
    </row>
    <row r="33" spans="2:8" x14ac:dyDescent="0.35">
      <c r="B33" t="s">
        <v>1316</v>
      </c>
      <c r="C33">
        <v>641</v>
      </c>
      <c r="D33" t="s">
        <v>1317</v>
      </c>
      <c r="E33" t="s">
        <v>1283</v>
      </c>
      <c r="F33" t="s">
        <v>1284</v>
      </c>
      <c r="G33">
        <v>5</v>
      </c>
      <c r="H33" t="s">
        <v>1114</v>
      </c>
    </row>
    <row r="34" spans="2:8" x14ac:dyDescent="0.35">
      <c r="B34" t="s">
        <v>1318</v>
      </c>
      <c r="C34">
        <v>673</v>
      </c>
      <c r="D34" t="s">
        <v>1319</v>
      </c>
      <c r="E34" t="s">
        <v>1283</v>
      </c>
      <c r="F34" t="s">
        <v>1284</v>
      </c>
      <c r="G34">
        <v>5</v>
      </c>
      <c r="H34" t="s">
        <v>1114</v>
      </c>
    </row>
    <row r="35" spans="2:8" x14ac:dyDescent="0.35">
      <c r="B35" t="s">
        <v>29</v>
      </c>
      <c r="C35">
        <v>694</v>
      </c>
      <c r="D35" t="s">
        <v>30</v>
      </c>
      <c r="E35" t="s">
        <v>1283</v>
      </c>
      <c r="F35" t="s">
        <v>1284</v>
      </c>
      <c r="G35">
        <v>5</v>
      </c>
      <c r="H35" t="s">
        <v>1114</v>
      </c>
    </row>
    <row r="36" spans="2:8" x14ac:dyDescent="0.35">
      <c r="B36" t="s">
        <v>31</v>
      </c>
      <c r="C36">
        <v>699</v>
      </c>
      <c r="D36" t="s">
        <v>1320</v>
      </c>
      <c r="E36" t="s">
        <v>1283</v>
      </c>
      <c r="F36" t="s">
        <v>1284</v>
      </c>
      <c r="G36">
        <v>5</v>
      </c>
      <c r="H36" t="s">
        <v>1114</v>
      </c>
    </row>
    <row r="37" spans="2:8" x14ac:dyDescent="0.35">
      <c r="B37" t="s">
        <v>32</v>
      </c>
      <c r="C37">
        <v>725</v>
      </c>
      <c r="D37" t="s">
        <v>33</v>
      </c>
      <c r="H37" t="s">
        <v>1114</v>
      </c>
    </row>
    <row r="38" spans="2:8" x14ac:dyDescent="0.35">
      <c r="B38" t="s">
        <v>1321</v>
      </c>
      <c r="C38">
        <v>726</v>
      </c>
      <c r="D38" t="s">
        <v>1322</v>
      </c>
      <c r="H38" t="s">
        <v>1114</v>
      </c>
    </row>
    <row r="39" spans="2:8" x14ac:dyDescent="0.35">
      <c r="B39" t="s">
        <v>34</v>
      </c>
      <c r="C39">
        <v>727</v>
      </c>
      <c r="D39" t="s">
        <v>35</v>
      </c>
      <c r="H39" t="s">
        <v>1114</v>
      </c>
    </row>
    <row r="40" spans="2:8" x14ac:dyDescent="0.35">
      <c r="B40" t="s">
        <v>36</v>
      </c>
      <c r="C40">
        <v>728</v>
      </c>
      <c r="D40" t="s">
        <v>37</v>
      </c>
      <c r="H40" t="s">
        <v>1114</v>
      </c>
    </row>
    <row r="41" spans="2:8" x14ac:dyDescent="0.35">
      <c r="B41" t="s">
        <v>38</v>
      </c>
      <c r="C41">
        <v>730</v>
      </c>
      <c r="D41" t="s">
        <v>39</v>
      </c>
      <c r="H41" t="s">
        <v>1114</v>
      </c>
    </row>
    <row r="42" spans="2:8" x14ac:dyDescent="0.35">
      <c r="B42" t="s">
        <v>40</v>
      </c>
      <c r="C42">
        <v>736</v>
      </c>
      <c r="D42" t="s">
        <v>41</v>
      </c>
      <c r="H42" t="s">
        <v>1114</v>
      </c>
    </row>
    <row r="43" spans="2:8" x14ac:dyDescent="0.35">
      <c r="B43" t="s">
        <v>1888</v>
      </c>
      <c r="C43" t="s">
        <v>1889</v>
      </c>
      <c r="D43" t="s">
        <v>1890</v>
      </c>
      <c r="H43" t="s">
        <v>1114</v>
      </c>
    </row>
    <row r="44" spans="2:8" x14ac:dyDescent="0.35">
      <c r="B44" t="s">
        <v>42</v>
      </c>
      <c r="C44">
        <v>832</v>
      </c>
      <c r="D44" t="s">
        <v>43</v>
      </c>
      <c r="H44" t="s">
        <v>1114</v>
      </c>
    </row>
    <row r="45" spans="2:8" x14ac:dyDescent="0.35">
      <c r="B45" t="s">
        <v>44</v>
      </c>
      <c r="C45">
        <v>900</v>
      </c>
      <c r="D45" t="s">
        <v>45</v>
      </c>
      <c r="H45" t="s">
        <v>1114</v>
      </c>
    </row>
    <row r="46" spans="2:8" x14ac:dyDescent="0.35">
      <c r="B46" t="s">
        <v>900</v>
      </c>
      <c r="C46">
        <v>918</v>
      </c>
      <c r="D46" t="s">
        <v>901</v>
      </c>
      <c r="H46" t="s">
        <v>1114</v>
      </c>
    </row>
    <row r="47" spans="2:8" x14ac:dyDescent="0.35">
      <c r="B47" t="s">
        <v>46</v>
      </c>
      <c r="C47">
        <v>919</v>
      </c>
      <c r="D47" t="s">
        <v>47</v>
      </c>
      <c r="H47" t="s">
        <v>1114</v>
      </c>
    </row>
    <row r="48" spans="2:8" x14ac:dyDescent="0.35">
      <c r="B48" t="s">
        <v>48</v>
      </c>
      <c r="C48">
        <v>920</v>
      </c>
      <c r="D48" t="s">
        <v>1323</v>
      </c>
      <c r="H48" t="s">
        <v>1114</v>
      </c>
    </row>
    <row r="49" spans="2:8" x14ac:dyDescent="0.35">
      <c r="B49" t="s">
        <v>49</v>
      </c>
      <c r="C49">
        <v>931</v>
      </c>
      <c r="D49" t="s">
        <v>50</v>
      </c>
      <c r="H49" t="s">
        <v>1114</v>
      </c>
    </row>
    <row r="50" spans="2:8" x14ac:dyDescent="0.35">
      <c r="B50" t="s">
        <v>51</v>
      </c>
      <c r="C50">
        <v>943</v>
      </c>
      <c r="D50" t="s">
        <v>52</v>
      </c>
      <c r="H50" t="s">
        <v>1114</v>
      </c>
    </row>
    <row r="51" spans="2:8" x14ac:dyDescent="0.35">
      <c r="B51" t="s">
        <v>53</v>
      </c>
      <c r="C51">
        <v>944</v>
      </c>
      <c r="D51" t="s">
        <v>54</v>
      </c>
      <c r="H51" t="s">
        <v>1114</v>
      </c>
    </row>
    <row r="52" spans="2:8" x14ac:dyDescent="0.35">
      <c r="B52" t="s">
        <v>55</v>
      </c>
      <c r="C52">
        <v>960</v>
      </c>
      <c r="D52" t="s">
        <v>56</v>
      </c>
      <c r="H52" t="s">
        <v>1114</v>
      </c>
    </row>
    <row r="53" spans="2:8" x14ac:dyDescent="0.35">
      <c r="B53" t="s">
        <v>902</v>
      </c>
      <c r="C53">
        <v>983</v>
      </c>
      <c r="D53" t="s">
        <v>903</v>
      </c>
      <c r="H53" t="s">
        <v>1114</v>
      </c>
    </row>
    <row r="54" spans="2:8" x14ac:dyDescent="0.35">
      <c r="B54" t="s">
        <v>904</v>
      </c>
      <c r="C54">
        <v>986</v>
      </c>
      <c r="D54" t="s">
        <v>905</v>
      </c>
      <c r="H54" t="s">
        <v>1114</v>
      </c>
    </row>
    <row r="55" spans="2:8" x14ac:dyDescent="0.35">
      <c r="B55" t="s">
        <v>2191</v>
      </c>
      <c r="C55" s="64" t="s">
        <v>2192</v>
      </c>
      <c r="D55" s="37" t="s">
        <v>2193</v>
      </c>
      <c r="H55" t="s">
        <v>1114</v>
      </c>
    </row>
    <row r="56" spans="2:8" x14ac:dyDescent="0.35">
      <c r="B56" t="s">
        <v>57</v>
      </c>
      <c r="C56">
        <v>17</v>
      </c>
      <c r="D56" t="s">
        <v>58</v>
      </c>
      <c r="E56" t="s">
        <v>1283</v>
      </c>
      <c r="F56" t="s">
        <v>1284</v>
      </c>
      <c r="G56">
        <v>4</v>
      </c>
      <c r="H56"/>
    </row>
    <row r="57" spans="2:8" x14ac:dyDescent="0.35">
      <c r="B57" t="s">
        <v>1324</v>
      </c>
      <c r="C57">
        <v>18</v>
      </c>
      <c r="D57" t="s">
        <v>1325</v>
      </c>
      <c r="E57" t="s">
        <v>1283</v>
      </c>
      <c r="F57" t="s">
        <v>1284</v>
      </c>
      <c r="G57">
        <v>5</v>
      </c>
      <c r="H57" t="s">
        <v>1114</v>
      </c>
    </row>
    <row r="58" spans="2:8" x14ac:dyDescent="0.35">
      <c r="B58" t="s">
        <v>1326</v>
      </c>
      <c r="C58">
        <v>19</v>
      </c>
      <c r="D58" t="s">
        <v>1327</v>
      </c>
      <c r="E58" t="s">
        <v>1283</v>
      </c>
      <c r="F58" t="s">
        <v>1284</v>
      </c>
      <c r="G58">
        <v>5</v>
      </c>
      <c r="H58" t="s">
        <v>1114</v>
      </c>
    </row>
    <row r="59" spans="2:8" x14ac:dyDescent="0.35">
      <c r="B59" t="s">
        <v>1328</v>
      </c>
      <c r="C59">
        <v>20</v>
      </c>
      <c r="D59" t="s">
        <v>1329</v>
      </c>
      <c r="E59" t="s">
        <v>1283</v>
      </c>
      <c r="F59" t="s">
        <v>1284</v>
      </c>
      <c r="G59">
        <v>5</v>
      </c>
      <c r="H59" t="s">
        <v>1114</v>
      </c>
    </row>
    <row r="60" spans="2:8" x14ac:dyDescent="0.35">
      <c r="B60" t="s">
        <v>1330</v>
      </c>
      <c r="C60">
        <v>21</v>
      </c>
      <c r="D60" t="s">
        <v>1331</v>
      </c>
      <c r="E60" t="s">
        <v>1283</v>
      </c>
      <c r="F60" t="s">
        <v>1284</v>
      </c>
      <c r="G60">
        <v>5</v>
      </c>
      <c r="H60" t="s">
        <v>1114</v>
      </c>
    </row>
    <row r="61" spans="2:8" x14ac:dyDescent="0.35">
      <c r="B61" t="s">
        <v>1332</v>
      </c>
      <c r="C61">
        <v>22</v>
      </c>
      <c r="D61" t="s">
        <v>1333</v>
      </c>
      <c r="E61" t="s">
        <v>1283</v>
      </c>
      <c r="F61" t="s">
        <v>1284</v>
      </c>
      <c r="G61">
        <v>5</v>
      </c>
      <c r="H61" t="s">
        <v>1114</v>
      </c>
    </row>
    <row r="62" spans="2:8" x14ac:dyDescent="0.35">
      <c r="B62" t="s">
        <v>1334</v>
      </c>
      <c r="C62">
        <v>23</v>
      </c>
      <c r="D62" t="s">
        <v>1335</v>
      </c>
      <c r="E62" t="s">
        <v>1283</v>
      </c>
      <c r="F62" t="s">
        <v>1284</v>
      </c>
      <c r="G62">
        <v>5</v>
      </c>
      <c r="H62" t="s">
        <v>1114</v>
      </c>
    </row>
    <row r="63" spans="2:8" x14ac:dyDescent="0.35">
      <c r="B63" t="s">
        <v>1336</v>
      </c>
      <c r="C63">
        <v>24</v>
      </c>
      <c r="D63" t="s">
        <v>1337</v>
      </c>
      <c r="E63" t="s">
        <v>1283</v>
      </c>
      <c r="F63" t="s">
        <v>1284</v>
      </c>
      <c r="G63">
        <v>5</v>
      </c>
      <c r="H63" t="s">
        <v>1114</v>
      </c>
    </row>
    <row r="64" spans="2:8" x14ac:dyDescent="0.35">
      <c r="B64" t="s">
        <v>1338</v>
      </c>
      <c r="C64">
        <v>25</v>
      </c>
      <c r="D64" t="s">
        <v>1339</v>
      </c>
      <c r="E64" t="s">
        <v>1283</v>
      </c>
      <c r="F64" t="s">
        <v>1284</v>
      </c>
      <c r="G64">
        <v>5</v>
      </c>
      <c r="H64" t="s">
        <v>1114</v>
      </c>
    </row>
    <row r="65" spans="2:8" x14ac:dyDescent="0.35">
      <c r="B65" t="s">
        <v>1340</v>
      </c>
      <c r="C65">
        <v>26</v>
      </c>
      <c r="D65" t="s">
        <v>1341</v>
      </c>
      <c r="E65" t="s">
        <v>1283</v>
      </c>
      <c r="F65" t="s">
        <v>1284</v>
      </c>
      <c r="G65">
        <v>5</v>
      </c>
      <c r="H65" t="s">
        <v>1114</v>
      </c>
    </row>
    <row r="66" spans="2:8" x14ac:dyDescent="0.35">
      <c r="B66" t="s">
        <v>1342</v>
      </c>
      <c r="C66">
        <v>27</v>
      </c>
      <c r="D66" t="s">
        <v>1343</v>
      </c>
      <c r="E66" t="s">
        <v>1283</v>
      </c>
      <c r="F66" t="s">
        <v>1284</v>
      </c>
      <c r="G66">
        <v>5</v>
      </c>
      <c r="H66" t="s">
        <v>1114</v>
      </c>
    </row>
    <row r="67" spans="2:8" x14ac:dyDescent="0.35">
      <c r="B67" t="s">
        <v>1344</v>
      </c>
      <c r="C67">
        <v>437</v>
      </c>
      <c r="D67" t="s">
        <v>1345</v>
      </c>
      <c r="E67" t="s">
        <v>1283</v>
      </c>
      <c r="F67" t="s">
        <v>1284</v>
      </c>
      <c r="G67">
        <v>5</v>
      </c>
      <c r="H67" t="s">
        <v>1114</v>
      </c>
    </row>
    <row r="68" spans="2:8" x14ac:dyDescent="0.35">
      <c r="B68" t="s">
        <v>1346</v>
      </c>
      <c r="C68">
        <v>483</v>
      </c>
      <c r="D68" t="s">
        <v>1347</v>
      </c>
      <c r="E68" t="s">
        <v>1283</v>
      </c>
      <c r="F68" t="s">
        <v>1284</v>
      </c>
      <c r="G68">
        <v>5</v>
      </c>
      <c r="H68" t="s">
        <v>1114</v>
      </c>
    </row>
    <row r="69" spans="2:8" x14ac:dyDescent="0.35">
      <c r="B69" t="s">
        <v>1348</v>
      </c>
      <c r="C69">
        <v>487</v>
      </c>
      <c r="D69" t="s">
        <v>1349</v>
      </c>
      <c r="E69" t="s">
        <v>1283</v>
      </c>
      <c r="F69" t="s">
        <v>1284</v>
      </c>
      <c r="G69">
        <v>5</v>
      </c>
      <c r="H69" t="s">
        <v>1114</v>
      </c>
    </row>
    <row r="70" spans="2:8" x14ac:dyDescent="0.35">
      <c r="B70" t="s">
        <v>1350</v>
      </c>
      <c r="C70">
        <v>518</v>
      </c>
      <c r="D70" t="s">
        <v>1351</v>
      </c>
      <c r="E70" t="s">
        <v>1283</v>
      </c>
      <c r="F70" t="s">
        <v>1284</v>
      </c>
      <c r="G70">
        <v>5</v>
      </c>
      <c r="H70" t="s">
        <v>1114</v>
      </c>
    </row>
    <row r="71" spans="2:8" x14ac:dyDescent="0.35">
      <c r="B71" t="s">
        <v>1352</v>
      </c>
      <c r="C71">
        <v>534</v>
      </c>
      <c r="D71" t="s">
        <v>1353</v>
      </c>
      <c r="E71" t="s">
        <v>1283</v>
      </c>
      <c r="F71" t="s">
        <v>1284</v>
      </c>
      <c r="G71">
        <v>5</v>
      </c>
      <c r="H71" t="s">
        <v>1114</v>
      </c>
    </row>
    <row r="72" spans="2:8" x14ac:dyDescent="0.35">
      <c r="B72" t="s">
        <v>1354</v>
      </c>
      <c r="C72">
        <v>562</v>
      </c>
      <c r="D72" t="s">
        <v>1355</v>
      </c>
      <c r="E72" t="s">
        <v>1283</v>
      </c>
      <c r="F72" t="s">
        <v>1284</v>
      </c>
      <c r="G72">
        <v>5</v>
      </c>
      <c r="H72" t="s">
        <v>1114</v>
      </c>
    </row>
    <row r="73" spans="2:8" x14ac:dyDescent="0.35">
      <c r="B73" t="s">
        <v>1356</v>
      </c>
      <c r="C73">
        <v>584</v>
      </c>
      <c r="D73" t="s">
        <v>1357</v>
      </c>
      <c r="E73" t="s">
        <v>1283</v>
      </c>
      <c r="F73" t="s">
        <v>1284</v>
      </c>
      <c r="G73">
        <v>5</v>
      </c>
      <c r="H73" t="s">
        <v>1114</v>
      </c>
    </row>
    <row r="74" spans="2:8" x14ac:dyDescent="0.35">
      <c r="B74" t="s">
        <v>1358</v>
      </c>
      <c r="C74">
        <v>585</v>
      </c>
      <c r="D74" t="s">
        <v>1359</v>
      </c>
      <c r="E74" t="s">
        <v>1283</v>
      </c>
      <c r="F74" t="s">
        <v>1284</v>
      </c>
      <c r="G74">
        <v>5</v>
      </c>
      <c r="H74" t="s">
        <v>1114</v>
      </c>
    </row>
    <row r="75" spans="2:8" x14ac:dyDescent="0.35">
      <c r="B75" t="s">
        <v>1360</v>
      </c>
      <c r="C75">
        <v>588</v>
      </c>
      <c r="D75" t="s">
        <v>1361</v>
      </c>
      <c r="E75" t="s">
        <v>1283</v>
      </c>
      <c r="F75" t="s">
        <v>1284</v>
      </c>
      <c r="G75">
        <v>5</v>
      </c>
      <c r="H75" t="s">
        <v>1114</v>
      </c>
    </row>
    <row r="76" spans="2:8" x14ac:dyDescent="0.35">
      <c r="B76" t="s">
        <v>1362</v>
      </c>
      <c r="C76">
        <v>599</v>
      </c>
      <c r="D76" t="s">
        <v>1363</v>
      </c>
      <c r="E76" t="s">
        <v>1283</v>
      </c>
      <c r="F76" t="s">
        <v>1284</v>
      </c>
      <c r="G76">
        <v>5</v>
      </c>
      <c r="H76" t="s">
        <v>1114</v>
      </c>
    </row>
    <row r="77" spans="2:8" x14ac:dyDescent="0.35">
      <c r="B77" t="s">
        <v>1364</v>
      </c>
      <c r="C77">
        <v>670</v>
      </c>
      <c r="D77" t="s">
        <v>1365</v>
      </c>
      <c r="E77" t="s">
        <v>1283</v>
      </c>
      <c r="F77" t="s">
        <v>1284</v>
      </c>
      <c r="G77">
        <v>5</v>
      </c>
      <c r="H77" t="s">
        <v>1114</v>
      </c>
    </row>
    <row r="78" spans="2:8" x14ac:dyDescent="0.35">
      <c r="B78" t="s">
        <v>1366</v>
      </c>
      <c r="C78">
        <v>693</v>
      </c>
      <c r="D78" t="s">
        <v>1367</v>
      </c>
      <c r="E78" t="s">
        <v>1283</v>
      </c>
      <c r="F78" t="s">
        <v>1284</v>
      </c>
      <c r="G78">
        <v>5</v>
      </c>
      <c r="H78" t="s">
        <v>1114</v>
      </c>
    </row>
    <row r="79" spans="2:8" x14ac:dyDescent="0.35">
      <c r="B79" t="s">
        <v>1368</v>
      </c>
      <c r="C79">
        <v>696</v>
      </c>
      <c r="D79" t="s">
        <v>1369</v>
      </c>
      <c r="E79" t="s">
        <v>1283</v>
      </c>
      <c r="F79" t="s">
        <v>1284</v>
      </c>
      <c r="G79">
        <v>5</v>
      </c>
      <c r="H79" t="s">
        <v>1114</v>
      </c>
    </row>
    <row r="80" spans="2:8" x14ac:dyDescent="0.35">
      <c r="B80" t="s">
        <v>906</v>
      </c>
      <c r="C80">
        <v>729</v>
      </c>
      <c r="D80" t="s">
        <v>907</v>
      </c>
      <c r="H80" t="s">
        <v>1114</v>
      </c>
    </row>
    <row r="81" spans="2:8" x14ac:dyDescent="0.35">
      <c r="B81" t="s">
        <v>59</v>
      </c>
      <c r="C81">
        <v>731</v>
      </c>
      <c r="D81" t="s">
        <v>1370</v>
      </c>
      <c r="H81" t="s">
        <v>1114</v>
      </c>
    </row>
    <row r="82" spans="2:8" x14ac:dyDescent="0.35">
      <c r="B82" t="s">
        <v>1002</v>
      </c>
      <c r="C82">
        <v>732</v>
      </c>
      <c r="D82" t="s">
        <v>1371</v>
      </c>
      <c r="H82" t="s">
        <v>1114</v>
      </c>
    </row>
    <row r="83" spans="2:8" x14ac:dyDescent="0.35">
      <c r="B83" t="s">
        <v>60</v>
      </c>
      <c r="C83">
        <v>738</v>
      </c>
      <c r="D83" t="s">
        <v>61</v>
      </c>
      <c r="H83" t="s">
        <v>1114</v>
      </c>
    </row>
    <row r="84" spans="2:8" x14ac:dyDescent="0.35">
      <c r="B84" t="s">
        <v>62</v>
      </c>
      <c r="C84">
        <v>740</v>
      </c>
      <c r="D84" t="s">
        <v>63</v>
      </c>
      <c r="H84" t="s">
        <v>1114</v>
      </c>
    </row>
    <row r="85" spans="2:8" x14ac:dyDescent="0.35">
      <c r="B85" t="s">
        <v>64</v>
      </c>
      <c r="C85">
        <v>748</v>
      </c>
      <c r="D85" t="s">
        <v>1372</v>
      </c>
      <c r="H85" t="s">
        <v>1114</v>
      </c>
    </row>
    <row r="86" spans="2:8" x14ac:dyDescent="0.35">
      <c r="B86" t="s">
        <v>65</v>
      </c>
      <c r="C86">
        <v>768</v>
      </c>
      <c r="D86" t="s">
        <v>66</v>
      </c>
      <c r="H86" t="s">
        <v>1114</v>
      </c>
    </row>
    <row r="87" spans="2:8" x14ac:dyDescent="0.35">
      <c r="B87" t="s">
        <v>67</v>
      </c>
      <c r="C87">
        <v>779</v>
      </c>
      <c r="D87" t="s">
        <v>68</v>
      </c>
      <c r="H87" t="s">
        <v>1114</v>
      </c>
    </row>
    <row r="88" spans="2:8" x14ac:dyDescent="0.35">
      <c r="B88" t="s">
        <v>1373</v>
      </c>
      <c r="C88">
        <v>780</v>
      </c>
      <c r="D88" t="s">
        <v>1374</v>
      </c>
      <c r="H88" t="s">
        <v>1114</v>
      </c>
    </row>
    <row r="89" spans="2:8" x14ac:dyDescent="0.35">
      <c r="B89" t="s">
        <v>1375</v>
      </c>
      <c r="C89"/>
      <c r="D89" t="s">
        <v>1376</v>
      </c>
      <c r="H89" t="s">
        <v>1114</v>
      </c>
    </row>
    <row r="90" spans="2:8" x14ac:dyDescent="0.35">
      <c r="B90" t="s">
        <v>69</v>
      </c>
      <c r="C90">
        <v>916</v>
      </c>
      <c r="D90" t="s">
        <v>70</v>
      </c>
      <c r="H90" t="s">
        <v>1114</v>
      </c>
    </row>
    <row r="91" spans="2:8" x14ac:dyDescent="0.35">
      <c r="B91" t="s">
        <v>71</v>
      </c>
      <c r="C91">
        <v>917</v>
      </c>
      <c r="D91" t="s">
        <v>72</v>
      </c>
      <c r="H91" t="s">
        <v>1114</v>
      </c>
    </row>
    <row r="92" spans="2:8" x14ac:dyDescent="0.35">
      <c r="B92" t="s">
        <v>73</v>
      </c>
      <c r="C92">
        <v>946</v>
      </c>
      <c r="D92" t="s">
        <v>74</v>
      </c>
      <c r="H92" t="s">
        <v>1114</v>
      </c>
    </row>
    <row r="93" spans="2:8" x14ac:dyDescent="0.35">
      <c r="B93" t="s">
        <v>75</v>
      </c>
      <c r="C93">
        <v>959</v>
      </c>
      <c r="D93" t="s">
        <v>76</v>
      </c>
      <c r="H93" t="s">
        <v>1114</v>
      </c>
    </row>
    <row r="94" spans="2:8" x14ac:dyDescent="0.35">
      <c r="B94" t="s">
        <v>908</v>
      </c>
      <c r="C94">
        <v>966</v>
      </c>
      <c r="D94" t="s">
        <v>909</v>
      </c>
      <c r="H94" t="s">
        <v>1114</v>
      </c>
    </row>
    <row r="95" spans="2:8" x14ac:dyDescent="0.35">
      <c r="B95" t="s">
        <v>910</v>
      </c>
      <c r="C95">
        <v>975</v>
      </c>
      <c r="D95" t="s">
        <v>911</v>
      </c>
      <c r="H95" t="s">
        <v>1114</v>
      </c>
    </row>
    <row r="96" spans="2:8" x14ac:dyDescent="0.35">
      <c r="B96" t="s">
        <v>1891</v>
      </c>
      <c r="C96" t="s">
        <v>1892</v>
      </c>
      <c r="D96" t="s">
        <v>1893</v>
      </c>
      <c r="H96" t="s">
        <v>1114</v>
      </c>
    </row>
    <row r="97" spans="2:8" x14ac:dyDescent="0.35">
      <c r="B97" t="s">
        <v>1003</v>
      </c>
      <c r="C97">
        <v>1070</v>
      </c>
      <c r="D97" t="s">
        <v>1004</v>
      </c>
      <c r="H97" t="s">
        <v>1114</v>
      </c>
    </row>
    <row r="98" spans="2:8" x14ac:dyDescent="0.35">
      <c r="B98" t="s">
        <v>1005</v>
      </c>
      <c r="C98">
        <v>1071</v>
      </c>
      <c r="D98" t="s">
        <v>1006</v>
      </c>
      <c r="H98" t="s">
        <v>1114</v>
      </c>
    </row>
    <row r="99" spans="2:8" x14ac:dyDescent="0.35">
      <c r="B99" t="s">
        <v>1007</v>
      </c>
      <c r="C99">
        <v>1072</v>
      </c>
      <c r="D99" t="s">
        <v>1008</v>
      </c>
      <c r="H99" t="s">
        <v>1114</v>
      </c>
    </row>
    <row r="100" spans="2:8" x14ac:dyDescent="0.35">
      <c r="B100" t="s">
        <v>1377</v>
      </c>
      <c r="C100">
        <v>1073</v>
      </c>
      <c r="D100" t="s">
        <v>1378</v>
      </c>
      <c r="H100" t="s">
        <v>1114</v>
      </c>
    </row>
    <row r="101" spans="2:8" x14ac:dyDescent="0.35">
      <c r="B101" t="s">
        <v>1923</v>
      </c>
      <c r="C101" t="s">
        <v>2006</v>
      </c>
      <c r="D101" t="s">
        <v>2007</v>
      </c>
      <c r="H101" t="s">
        <v>1114</v>
      </c>
    </row>
    <row r="102" spans="2:8" x14ac:dyDescent="0.35">
      <c r="B102" t="s">
        <v>1009</v>
      </c>
      <c r="C102">
        <v>1075</v>
      </c>
      <c r="D102" t="s">
        <v>1010</v>
      </c>
      <c r="H102" t="s">
        <v>1114</v>
      </c>
    </row>
    <row r="103" spans="2:8" x14ac:dyDescent="0.35">
      <c r="B103" t="s">
        <v>1011</v>
      </c>
      <c r="C103">
        <v>1076</v>
      </c>
      <c r="D103" t="s">
        <v>1012</v>
      </c>
      <c r="H103" t="s">
        <v>1114</v>
      </c>
    </row>
    <row r="104" spans="2:8" x14ac:dyDescent="0.35">
      <c r="B104" t="s">
        <v>1013</v>
      </c>
      <c r="C104">
        <v>1077</v>
      </c>
      <c r="D104" t="s">
        <v>1014</v>
      </c>
      <c r="H104" t="s">
        <v>1114</v>
      </c>
    </row>
    <row r="105" spans="2:8" x14ac:dyDescent="0.35">
      <c r="B105" t="s">
        <v>1894</v>
      </c>
      <c r="C105" t="s">
        <v>1895</v>
      </c>
      <c r="D105" t="s">
        <v>1896</v>
      </c>
      <c r="H105" t="s">
        <v>1114</v>
      </c>
    </row>
    <row r="106" spans="2:8" x14ac:dyDescent="0.35">
      <c r="B106" t="s">
        <v>1924</v>
      </c>
      <c r="C106" t="s">
        <v>2008</v>
      </c>
      <c r="D106" t="s">
        <v>2009</v>
      </c>
      <c r="H106" t="s">
        <v>1114</v>
      </c>
    </row>
    <row r="107" spans="2:8" x14ac:dyDescent="0.35">
      <c r="B107" t="s">
        <v>1925</v>
      </c>
      <c r="C107" t="s">
        <v>2010</v>
      </c>
      <c r="D107" t="s">
        <v>2011</v>
      </c>
      <c r="H107" t="s">
        <v>1114</v>
      </c>
    </row>
    <row r="108" spans="2:8" x14ac:dyDescent="0.35">
      <c r="B108" t="s">
        <v>2173</v>
      </c>
      <c r="C108" t="s">
        <v>2174</v>
      </c>
      <c r="D108" t="s">
        <v>2175</v>
      </c>
      <c r="H108" t="s">
        <v>1114</v>
      </c>
    </row>
    <row r="109" spans="2:8" x14ac:dyDescent="0.35">
      <c r="B109" t="s">
        <v>2176</v>
      </c>
      <c r="C109" t="s">
        <v>2177</v>
      </c>
      <c r="D109" t="s">
        <v>2178</v>
      </c>
      <c r="H109" t="s">
        <v>1114</v>
      </c>
    </row>
    <row r="110" spans="2:8" x14ac:dyDescent="0.35">
      <c r="B110" t="s">
        <v>77</v>
      </c>
      <c r="C110">
        <v>28</v>
      </c>
      <c r="D110" t="s">
        <v>78</v>
      </c>
      <c r="E110" t="s">
        <v>1283</v>
      </c>
      <c r="F110" t="s">
        <v>1284</v>
      </c>
      <c r="G110">
        <v>3</v>
      </c>
      <c r="H110"/>
    </row>
    <row r="111" spans="2:8" x14ac:dyDescent="0.35">
      <c r="B111" t="s">
        <v>79</v>
      </c>
      <c r="C111">
        <v>29</v>
      </c>
      <c r="D111" t="s">
        <v>80</v>
      </c>
      <c r="E111" t="s">
        <v>1283</v>
      </c>
      <c r="F111" t="s">
        <v>1284</v>
      </c>
      <c r="G111">
        <v>4</v>
      </c>
      <c r="H111"/>
    </row>
    <row r="112" spans="2:8" x14ac:dyDescent="0.35">
      <c r="B112" t="s">
        <v>81</v>
      </c>
      <c r="C112">
        <v>30</v>
      </c>
      <c r="D112" t="s">
        <v>82</v>
      </c>
      <c r="E112" t="s">
        <v>1283</v>
      </c>
      <c r="F112" t="s">
        <v>1284</v>
      </c>
      <c r="G112">
        <v>5</v>
      </c>
      <c r="H112" t="s">
        <v>1379</v>
      </c>
    </row>
    <row r="113" spans="2:8" x14ac:dyDescent="0.35">
      <c r="B113" t="s">
        <v>912</v>
      </c>
      <c r="C113">
        <v>1034</v>
      </c>
      <c r="D113" t="s">
        <v>913</v>
      </c>
      <c r="H113" t="s">
        <v>1379</v>
      </c>
    </row>
    <row r="114" spans="2:8" x14ac:dyDescent="0.35">
      <c r="B114" t="s">
        <v>83</v>
      </c>
      <c r="C114">
        <v>31</v>
      </c>
      <c r="D114" t="s">
        <v>84</v>
      </c>
      <c r="E114" t="s">
        <v>1307</v>
      </c>
      <c r="F114" t="s">
        <v>1284</v>
      </c>
      <c r="G114">
        <v>5</v>
      </c>
      <c r="H114" t="s">
        <v>1379</v>
      </c>
    </row>
    <row r="115" spans="2:8" x14ac:dyDescent="0.35">
      <c r="B115" t="s">
        <v>85</v>
      </c>
      <c r="C115">
        <v>32</v>
      </c>
      <c r="D115" t="s">
        <v>86</v>
      </c>
      <c r="E115" t="s">
        <v>1283</v>
      </c>
      <c r="F115" t="s">
        <v>1284</v>
      </c>
      <c r="G115">
        <v>4</v>
      </c>
      <c r="H115"/>
    </row>
    <row r="116" spans="2:8" x14ac:dyDescent="0.35">
      <c r="B116" t="s">
        <v>87</v>
      </c>
      <c r="C116">
        <v>33</v>
      </c>
      <c r="D116" t="s">
        <v>88</v>
      </c>
      <c r="E116" t="s">
        <v>1283</v>
      </c>
      <c r="F116" t="s">
        <v>1284</v>
      </c>
      <c r="G116">
        <v>5</v>
      </c>
      <c r="H116" t="s">
        <v>1117</v>
      </c>
    </row>
    <row r="117" spans="2:8" x14ac:dyDescent="0.35">
      <c r="B117" t="s">
        <v>1380</v>
      </c>
      <c r="C117">
        <v>597</v>
      </c>
      <c r="D117" t="s">
        <v>1381</v>
      </c>
      <c r="E117" t="s">
        <v>1283</v>
      </c>
      <c r="F117" t="s">
        <v>1284</v>
      </c>
      <c r="G117">
        <v>5</v>
      </c>
      <c r="H117" t="s">
        <v>1117</v>
      </c>
    </row>
    <row r="118" spans="2:8" x14ac:dyDescent="0.35">
      <c r="B118" t="s">
        <v>89</v>
      </c>
      <c r="C118">
        <v>34</v>
      </c>
      <c r="D118" t="s">
        <v>90</v>
      </c>
      <c r="E118" t="s">
        <v>1283</v>
      </c>
      <c r="F118" t="s">
        <v>1284</v>
      </c>
      <c r="G118">
        <v>4</v>
      </c>
      <c r="H118"/>
    </row>
    <row r="119" spans="2:8" x14ac:dyDescent="0.35">
      <c r="B119" t="s">
        <v>91</v>
      </c>
      <c r="C119">
        <v>35</v>
      </c>
      <c r="D119" t="s">
        <v>92</v>
      </c>
      <c r="E119" t="s">
        <v>1283</v>
      </c>
      <c r="F119" t="s">
        <v>1284</v>
      </c>
      <c r="G119">
        <v>5</v>
      </c>
      <c r="H119" t="s">
        <v>1117</v>
      </c>
    </row>
    <row r="120" spans="2:8" x14ac:dyDescent="0.35">
      <c r="B120" t="s">
        <v>93</v>
      </c>
      <c r="C120">
        <v>36</v>
      </c>
      <c r="D120" t="s">
        <v>94</v>
      </c>
      <c r="E120" t="s">
        <v>1283</v>
      </c>
      <c r="F120" t="s">
        <v>1284</v>
      </c>
      <c r="G120">
        <v>5</v>
      </c>
      <c r="H120" t="s">
        <v>1117</v>
      </c>
    </row>
    <row r="121" spans="2:8" x14ac:dyDescent="0.35">
      <c r="B121" t="s">
        <v>1382</v>
      </c>
      <c r="C121">
        <v>37</v>
      </c>
      <c r="D121" t="s">
        <v>1383</v>
      </c>
      <c r="E121" t="s">
        <v>1283</v>
      </c>
      <c r="F121" t="s">
        <v>1284</v>
      </c>
      <c r="G121">
        <v>5</v>
      </c>
      <c r="H121" t="s">
        <v>1117</v>
      </c>
    </row>
    <row r="122" spans="2:8" x14ac:dyDescent="0.35">
      <c r="B122" t="s">
        <v>95</v>
      </c>
      <c r="C122">
        <v>38</v>
      </c>
      <c r="D122" t="s">
        <v>96</v>
      </c>
      <c r="E122" t="s">
        <v>1283</v>
      </c>
      <c r="F122" t="s">
        <v>1284</v>
      </c>
      <c r="G122">
        <v>5</v>
      </c>
      <c r="H122" t="s">
        <v>1117</v>
      </c>
    </row>
    <row r="123" spans="2:8" x14ac:dyDescent="0.35">
      <c r="B123" t="s">
        <v>97</v>
      </c>
      <c r="C123">
        <v>39</v>
      </c>
      <c r="D123" t="s">
        <v>98</v>
      </c>
      <c r="E123" t="s">
        <v>1283</v>
      </c>
      <c r="F123" t="s">
        <v>1284</v>
      </c>
      <c r="G123">
        <v>5</v>
      </c>
      <c r="H123" t="s">
        <v>1117</v>
      </c>
    </row>
    <row r="124" spans="2:8" x14ac:dyDescent="0.35">
      <c r="B124" t="s">
        <v>99</v>
      </c>
      <c r="C124">
        <v>314</v>
      </c>
      <c r="D124" t="s">
        <v>100</v>
      </c>
      <c r="E124" t="s">
        <v>1283</v>
      </c>
      <c r="F124" t="s">
        <v>1284</v>
      </c>
      <c r="G124">
        <v>5</v>
      </c>
      <c r="H124" t="s">
        <v>1117</v>
      </c>
    </row>
    <row r="125" spans="2:8" x14ac:dyDescent="0.35">
      <c r="B125" t="s">
        <v>101</v>
      </c>
      <c r="C125">
        <v>40</v>
      </c>
      <c r="D125" t="s">
        <v>102</v>
      </c>
      <c r="E125" t="s">
        <v>1283</v>
      </c>
      <c r="F125" t="s">
        <v>1284</v>
      </c>
      <c r="G125">
        <v>4</v>
      </c>
      <c r="H125"/>
    </row>
    <row r="126" spans="2:8" x14ac:dyDescent="0.35">
      <c r="B126" t="s">
        <v>103</v>
      </c>
      <c r="C126">
        <v>41</v>
      </c>
      <c r="D126" t="s">
        <v>104</v>
      </c>
      <c r="E126" t="s">
        <v>1283</v>
      </c>
      <c r="F126" t="s">
        <v>1284</v>
      </c>
      <c r="G126">
        <v>5</v>
      </c>
      <c r="H126" t="s">
        <v>1118</v>
      </c>
    </row>
    <row r="127" spans="2:8" x14ac:dyDescent="0.35">
      <c r="B127" t="s">
        <v>1384</v>
      </c>
      <c r="C127">
        <v>42</v>
      </c>
      <c r="D127" t="s">
        <v>1385</v>
      </c>
      <c r="E127" t="s">
        <v>1283</v>
      </c>
      <c r="F127" t="s">
        <v>1284</v>
      </c>
      <c r="G127">
        <v>5</v>
      </c>
      <c r="H127" t="s">
        <v>1118</v>
      </c>
    </row>
    <row r="128" spans="2:8" x14ac:dyDescent="0.35">
      <c r="B128" t="s">
        <v>105</v>
      </c>
      <c r="C128">
        <v>43</v>
      </c>
      <c r="D128" t="s">
        <v>106</v>
      </c>
      <c r="E128" t="s">
        <v>1283</v>
      </c>
      <c r="F128" t="s">
        <v>1284</v>
      </c>
      <c r="G128">
        <v>5</v>
      </c>
      <c r="H128" t="s">
        <v>1118</v>
      </c>
    </row>
    <row r="129" spans="2:8" x14ac:dyDescent="0.35">
      <c r="B129" t="s">
        <v>107</v>
      </c>
      <c r="C129">
        <v>474</v>
      </c>
      <c r="D129" t="s">
        <v>108</v>
      </c>
      <c r="E129" t="s">
        <v>1283</v>
      </c>
      <c r="F129" t="s">
        <v>1284</v>
      </c>
      <c r="G129">
        <v>5</v>
      </c>
      <c r="H129" t="s">
        <v>1118</v>
      </c>
    </row>
    <row r="130" spans="2:8" x14ac:dyDescent="0.35">
      <c r="B130" t="s">
        <v>109</v>
      </c>
      <c r="C130">
        <v>475</v>
      </c>
      <c r="D130" t="s">
        <v>1386</v>
      </c>
      <c r="E130" t="s">
        <v>1283</v>
      </c>
      <c r="F130" t="s">
        <v>1284</v>
      </c>
      <c r="G130">
        <v>5</v>
      </c>
      <c r="H130" t="s">
        <v>1118</v>
      </c>
    </row>
    <row r="131" spans="2:8" x14ac:dyDescent="0.35">
      <c r="B131" t="s">
        <v>1387</v>
      </c>
      <c r="C131">
        <v>477</v>
      </c>
      <c r="D131" t="s">
        <v>988</v>
      </c>
      <c r="E131" t="s">
        <v>1283</v>
      </c>
      <c r="F131" t="s">
        <v>1284</v>
      </c>
      <c r="G131">
        <v>5</v>
      </c>
      <c r="H131" t="s">
        <v>1118</v>
      </c>
    </row>
    <row r="132" spans="2:8" x14ac:dyDescent="0.35">
      <c r="B132" t="s">
        <v>110</v>
      </c>
      <c r="C132">
        <v>491</v>
      </c>
      <c r="D132" t="s">
        <v>111</v>
      </c>
      <c r="E132" t="s">
        <v>1283</v>
      </c>
      <c r="F132" t="s">
        <v>1284</v>
      </c>
      <c r="G132">
        <v>5</v>
      </c>
      <c r="H132" t="s">
        <v>1118</v>
      </c>
    </row>
    <row r="133" spans="2:8" x14ac:dyDescent="0.35">
      <c r="B133" t="s">
        <v>1388</v>
      </c>
      <c r="C133">
        <v>492</v>
      </c>
      <c r="D133" t="s">
        <v>1389</v>
      </c>
      <c r="E133" t="s">
        <v>1283</v>
      </c>
      <c r="F133" t="s">
        <v>1284</v>
      </c>
      <c r="G133">
        <v>5</v>
      </c>
      <c r="H133" t="s">
        <v>1118</v>
      </c>
    </row>
    <row r="134" spans="2:8" x14ac:dyDescent="0.35">
      <c r="B134" t="s">
        <v>112</v>
      </c>
      <c r="C134">
        <v>493</v>
      </c>
      <c r="D134" t="s">
        <v>113</v>
      </c>
      <c r="E134" t="s">
        <v>1283</v>
      </c>
      <c r="F134" t="s">
        <v>1284</v>
      </c>
      <c r="G134">
        <v>5</v>
      </c>
      <c r="H134" t="s">
        <v>1118</v>
      </c>
    </row>
    <row r="135" spans="2:8" x14ac:dyDescent="0.35">
      <c r="B135" t="s">
        <v>1390</v>
      </c>
      <c r="C135">
        <v>494</v>
      </c>
      <c r="D135" t="s">
        <v>1391</v>
      </c>
      <c r="E135" t="s">
        <v>1283</v>
      </c>
      <c r="F135" t="s">
        <v>1284</v>
      </c>
      <c r="G135">
        <v>5</v>
      </c>
      <c r="H135" t="s">
        <v>1118</v>
      </c>
    </row>
    <row r="136" spans="2:8" x14ac:dyDescent="0.35">
      <c r="B136" t="s">
        <v>1392</v>
      </c>
      <c r="C136">
        <v>495</v>
      </c>
      <c r="D136" t="s">
        <v>1393</v>
      </c>
      <c r="E136" t="s">
        <v>1283</v>
      </c>
      <c r="F136" t="s">
        <v>1284</v>
      </c>
      <c r="G136">
        <v>5</v>
      </c>
      <c r="H136" t="s">
        <v>1118</v>
      </c>
    </row>
    <row r="137" spans="2:8" x14ac:dyDescent="0.35">
      <c r="B137" t="s">
        <v>1394</v>
      </c>
      <c r="C137">
        <v>496</v>
      </c>
      <c r="D137" t="s">
        <v>1395</v>
      </c>
      <c r="E137" t="s">
        <v>1283</v>
      </c>
      <c r="F137" t="s">
        <v>1284</v>
      </c>
      <c r="G137">
        <v>5</v>
      </c>
      <c r="H137" t="s">
        <v>1118</v>
      </c>
    </row>
    <row r="138" spans="2:8" x14ac:dyDescent="0.35">
      <c r="B138" t="s">
        <v>1396</v>
      </c>
      <c r="C138">
        <v>497</v>
      </c>
      <c r="D138" t="s">
        <v>1397</v>
      </c>
      <c r="E138" t="s">
        <v>1283</v>
      </c>
      <c r="F138" t="s">
        <v>1284</v>
      </c>
      <c r="G138">
        <v>5</v>
      </c>
      <c r="H138" t="s">
        <v>1118</v>
      </c>
    </row>
    <row r="139" spans="2:8" x14ac:dyDescent="0.35">
      <c r="B139" t="s">
        <v>1398</v>
      </c>
      <c r="C139">
        <v>498</v>
      </c>
      <c r="D139" t="s">
        <v>1399</v>
      </c>
      <c r="E139" t="s">
        <v>1283</v>
      </c>
      <c r="F139" t="s">
        <v>1284</v>
      </c>
      <c r="G139">
        <v>5</v>
      </c>
      <c r="H139" t="s">
        <v>1118</v>
      </c>
    </row>
    <row r="140" spans="2:8" x14ac:dyDescent="0.35">
      <c r="B140" t="s">
        <v>1400</v>
      </c>
      <c r="C140">
        <v>499</v>
      </c>
      <c r="D140" t="s">
        <v>1401</v>
      </c>
      <c r="E140" t="s">
        <v>1283</v>
      </c>
      <c r="F140" t="s">
        <v>1284</v>
      </c>
      <c r="G140">
        <v>5</v>
      </c>
      <c r="H140" t="s">
        <v>1118</v>
      </c>
    </row>
    <row r="141" spans="2:8" x14ac:dyDescent="0.35">
      <c r="B141" t="s">
        <v>1402</v>
      </c>
      <c r="C141">
        <v>500</v>
      </c>
      <c r="D141" t="s">
        <v>1403</v>
      </c>
      <c r="E141" t="s">
        <v>1283</v>
      </c>
      <c r="F141" t="s">
        <v>1284</v>
      </c>
      <c r="G141">
        <v>5</v>
      </c>
      <c r="H141" t="s">
        <v>1118</v>
      </c>
    </row>
    <row r="142" spans="2:8" x14ac:dyDescent="0.35">
      <c r="B142" t="s">
        <v>114</v>
      </c>
      <c r="C142">
        <v>501</v>
      </c>
      <c r="D142" t="s">
        <v>115</v>
      </c>
      <c r="E142" t="s">
        <v>1283</v>
      </c>
      <c r="F142" t="s">
        <v>1284</v>
      </c>
      <c r="G142">
        <v>5</v>
      </c>
      <c r="H142" t="s">
        <v>1118</v>
      </c>
    </row>
    <row r="143" spans="2:8" x14ac:dyDescent="0.35">
      <c r="B143" t="s">
        <v>1404</v>
      </c>
      <c r="C143">
        <v>502</v>
      </c>
      <c r="D143" t="s">
        <v>1405</v>
      </c>
      <c r="E143" t="s">
        <v>1283</v>
      </c>
      <c r="F143" t="s">
        <v>1284</v>
      </c>
      <c r="G143">
        <v>5</v>
      </c>
      <c r="H143" t="s">
        <v>1118</v>
      </c>
    </row>
    <row r="144" spans="2:8" x14ac:dyDescent="0.35">
      <c r="B144" t="s">
        <v>1406</v>
      </c>
      <c r="C144">
        <v>503</v>
      </c>
      <c r="D144" t="s">
        <v>1407</v>
      </c>
      <c r="E144" t="s">
        <v>1283</v>
      </c>
      <c r="F144" t="s">
        <v>1284</v>
      </c>
      <c r="G144">
        <v>5</v>
      </c>
      <c r="H144" t="s">
        <v>1118</v>
      </c>
    </row>
    <row r="145" spans="2:8" x14ac:dyDescent="0.35">
      <c r="B145" t="s">
        <v>1408</v>
      </c>
      <c r="C145">
        <v>504</v>
      </c>
      <c r="D145" t="s">
        <v>1409</v>
      </c>
      <c r="E145" t="s">
        <v>1283</v>
      </c>
      <c r="F145" t="s">
        <v>1284</v>
      </c>
      <c r="G145">
        <v>5</v>
      </c>
      <c r="H145" t="s">
        <v>1118</v>
      </c>
    </row>
    <row r="146" spans="2:8" x14ac:dyDescent="0.35">
      <c r="B146" t="s">
        <v>1410</v>
      </c>
      <c r="C146">
        <v>505</v>
      </c>
      <c r="D146" t="s">
        <v>1411</v>
      </c>
      <c r="E146" t="s">
        <v>1283</v>
      </c>
      <c r="F146" t="s">
        <v>1284</v>
      </c>
      <c r="G146">
        <v>5</v>
      </c>
      <c r="H146" t="s">
        <v>1118</v>
      </c>
    </row>
    <row r="147" spans="2:8" x14ac:dyDescent="0.35">
      <c r="B147" t="s">
        <v>1412</v>
      </c>
      <c r="C147">
        <v>506</v>
      </c>
      <c r="D147" t="s">
        <v>1413</v>
      </c>
      <c r="E147" t="s">
        <v>1283</v>
      </c>
      <c r="F147" t="s">
        <v>1284</v>
      </c>
      <c r="G147">
        <v>5</v>
      </c>
      <c r="H147" t="s">
        <v>1118</v>
      </c>
    </row>
    <row r="148" spans="2:8" x14ac:dyDescent="0.35">
      <c r="B148" t="s">
        <v>1414</v>
      </c>
      <c r="C148">
        <v>507</v>
      </c>
      <c r="D148" t="s">
        <v>1415</v>
      </c>
      <c r="E148" t="s">
        <v>1283</v>
      </c>
      <c r="F148" t="s">
        <v>1284</v>
      </c>
      <c r="G148">
        <v>5</v>
      </c>
      <c r="H148" t="s">
        <v>1118</v>
      </c>
    </row>
    <row r="149" spans="2:8" x14ac:dyDescent="0.35">
      <c r="B149" t="s">
        <v>1416</v>
      </c>
      <c r="C149">
        <v>508</v>
      </c>
      <c r="D149" t="s">
        <v>1417</v>
      </c>
      <c r="E149" t="s">
        <v>1283</v>
      </c>
      <c r="F149" t="s">
        <v>1284</v>
      </c>
      <c r="G149">
        <v>5</v>
      </c>
      <c r="H149" t="s">
        <v>1118</v>
      </c>
    </row>
    <row r="150" spans="2:8" x14ac:dyDescent="0.35">
      <c r="B150" t="s">
        <v>1418</v>
      </c>
      <c r="C150">
        <v>509</v>
      </c>
      <c r="D150" t="s">
        <v>1419</v>
      </c>
      <c r="E150" t="s">
        <v>1283</v>
      </c>
      <c r="F150" t="s">
        <v>1284</v>
      </c>
      <c r="G150">
        <v>5</v>
      </c>
      <c r="H150" t="s">
        <v>1118</v>
      </c>
    </row>
    <row r="151" spans="2:8" x14ac:dyDescent="0.35">
      <c r="B151" t="s">
        <v>1420</v>
      </c>
      <c r="C151">
        <v>510</v>
      </c>
      <c r="D151" t="s">
        <v>1421</v>
      </c>
      <c r="E151" t="s">
        <v>1283</v>
      </c>
      <c r="F151" t="s">
        <v>1284</v>
      </c>
      <c r="G151">
        <v>5</v>
      </c>
      <c r="H151" t="s">
        <v>1118</v>
      </c>
    </row>
    <row r="152" spans="2:8" x14ac:dyDescent="0.35">
      <c r="B152" t="s">
        <v>1422</v>
      </c>
      <c r="C152">
        <v>576</v>
      </c>
      <c r="D152" t="s">
        <v>1423</v>
      </c>
      <c r="E152" t="s">
        <v>1283</v>
      </c>
      <c r="F152" t="s">
        <v>1284</v>
      </c>
      <c r="G152">
        <v>5</v>
      </c>
      <c r="H152" t="s">
        <v>1118</v>
      </c>
    </row>
    <row r="153" spans="2:8" x14ac:dyDescent="0.35">
      <c r="B153" t="s">
        <v>1424</v>
      </c>
      <c r="C153">
        <v>577</v>
      </c>
      <c r="D153" t="s">
        <v>1425</v>
      </c>
      <c r="E153" t="s">
        <v>1283</v>
      </c>
      <c r="F153" t="s">
        <v>1284</v>
      </c>
      <c r="G153">
        <v>5</v>
      </c>
      <c r="H153" t="s">
        <v>1118</v>
      </c>
    </row>
    <row r="154" spans="2:8" x14ac:dyDescent="0.35">
      <c r="B154" t="s">
        <v>1426</v>
      </c>
      <c r="C154">
        <v>606</v>
      </c>
      <c r="D154" t="s">
        <v>1427</v>
      </c>
      <c r="E154" t="s">
        <v>1283</v>
      </c>
      <c r="F154" t="s">
        <v>1284</v>
      </c>
      <c r="G154">
        <v>5</v>
      </c>
      <c r="H154" t="s">
        <v>1118</v>
      </c>
    </row>
    <row r="155" spans="2:8" x14ac:dyDescent="0.35">
      <c r="B155" t="s">
        <v>1428</v>
      </c>
      <c r="C155">
        <v>607</v>
      </c>
      <c r="D155" t="s">
        <v>1429</v>
      </c>
      <c r="E155" t="s">
        <v>1283</v>
      </c>
      <c r="F155" t="s">
        <v>1284</v>
      </c>
      <c r="G155">
        <v>5</v>
      </c>
      <c r="H155" t="s">
        <v>1118</v>
      </c>
    </row>
    <row r="156" spans="2:8" x14ac:dyDescent="0.35">
      <c r="B156" t="s">
        <v>116</v>
      </c>
      <c r="C156">
        <v>608</v>
      </c>
      <c r="D156" t="s">
        <v>117</v>
      </c>
      <c r="E156" t="s">
        <v>1283</v>
      </c>
      <c r="F156" t="s">
        <v>1284</v>
      </c>
      <c r="G156">
        <v>5</v>
      </c>
      <c r="H156" t="s">
        <v>1118</v>
      </c>
    </row>
    <row r="157" spans="2:8" x14ac:dyDescent="0.35">
      <c r="B157" t="s">
        <v>118</v>
      </c>
      <c r="C157">
        <v>609</v>
      </c>
      <c r="D157" t="s">
        <v>119</v>
      </c>
      <c r="E157" t="s">
        <v>1283</v>
      </c>
      <c r="F157" t="s">
        <v>1284</v>
      </c>
      <c r="G157">
        <v>5</v>
      </c>
      <c r="H157" t="s">
        <v>1118</v>
      </c>
    </row>
    <row r="158" spans="2:8" x14ac:dyDescent="0.35">
      <c r="B158" t="s">
        <v>1430</v>
      </c>
      <c r="C158">
        <v>610</v>
      </c>
      <c r="D158" t="s">
        <v>1431</v>
      </c>
      <c r="E158" t="s">
        <v>1283</v>
      </c>
      <c r="F158" t="s">
        <v>1284</v>
      </c>
      <c r="G158">
        <v>5</v>
      </c>
      <c r="H158" t="s">
        <v>1118</v>
      </c>
    </row>
    <row r="159" spans="2:8" x14ac:dyDescent="0.35">
      <c r="B159" t="s">
        <v>1432</v>
      </c>
      <c r="C159">
        <v>611</v>
      </c>
      <c r="D159" t="s">
        <v>1433</v>
      </c>
      <c r="E159" t="s">
        <v>1283</v>
      </c>
      <c r="F159" t="s">
        <v>1284</v>
      </c>
      <c r="G159">
        <v>5</v>
      </c>
      <c r="H159" t="s">
        <v>1118</v>
      </c>
    </row>
    <row r="160" spans="2:8" x14ac:dyDescent="0.35">
      <c r="B160" t="s">
        <v>1434</v>
      </c>
      <c r="C160">
        <v>622</v>
      </c>
      <c r="D160" t="s">
        <v>1435</v>
      </c>
      <c r="E160" t="s">
        <v>1283</v>
      </c>
      <c r="F160" t="s">
        <v>1284</v>
      </c>
      <c r="G160">
        <v>5</v>
      </c>
      <c r="H160" t="s">
        <v>1118</v>
      </c>
    </row>
    <row r="161" spans="2:8" x14ac:dyDescent="0.35">
      <c r="B161" t="s">
        <v>120</v>
      </c>
      <c r="C161">
        <v>623</v>
      </c>
      <c r="D161" t="s">
        <v>121</v>
      </c>
      <c r="E161" t="s">
        <v>1283</v>
      </c>
      <c r="F161" t="s">
        <v>1284</v>
      </c>
      <c r="G161">
        <v>5</v>
      </c>
      <c r="H161" t="s">
        <v>1118</v>
      </c>
    </row>
    <row r="162" spans="2:8" x14ac:dyDescent="0.35">
      <c r="B162" t="s">
        <v>122</v>
      </c>
      <c r="C162">
        <v>631</v>
      </c>
      <c r="D162" t="s">
        <v>123</v>
      </c>
      <c r="E162" t="s">
        <v>1283</v>
      </c>
      <c r="F162" t="s">
        <v>1284</v>
      </c>
      <c r="G162">
        <v>5</v>
      </c>
      <c r="H162" t="s">
        <v>1118</v>
      </c>
    </row>
    <row r="163" spans="2:8" x14ac:dyDescent="0.35">
      <c r="B163" t="s">
        <v>1436</v>
      </c>
      <c r="C163">
        <v>632</v>
      </c>
      <c r="D163" t="s">
        <v>1437</v>
      </c>
      <c r="E163" t="s">
        <v>1283</v>
      </c>
      <c r="F163" t="s">
        <v>1284</v>
      </c>
      <c r="G163">
        <v>5</v>
      </c>
      <c r="H163" t="s">
        <v>1118</v>
      </c>
    </row>
    <row r="164" spans="2:8" x14ac:dyDescent="0.35">
      <c r="B164" t="s">
        <v>124</v>
      </c>
      <c r="C164">
        <v>636</v>
      </c>
      <c r="D164" t="s">
        <v>125</v>
      </c>
      <c r="E164" t="s">
        <v>1283</v>
      </c>
      <c r="F164" t="s">
        <v>1284</v>
      </c>
      <c r="G164">
        <v>5</v>
      </c>
      <c r="H164" t="s">
        <v>1118</v>
      </c>
    </row>
    <row r="165" spans="2:8" x14ac:dyDescent="0.35">
      <c r="B165" t="s">
        <v>126</v>
      </c>
      <c r="C165">
        <v>635</v>
      </c>
      <c r="D165" t="s">
        <v>127</v>
      </c>
      <c r="E165" t="s">
        <v>1283</v>
      </c>
      <c r="F165" t="s">
        <v>1284</v>
      </c>
      <c r="G165">
        <v>5</v>
      </c>
      <c r="H165" t="s">
        <v>1118</v>
      </c>
    </row>
    <row r="166" spans="2:8" x14ac:dyDescent="0.35">
      <c r="B166" t="s">
        <v>1438</v>
      </c>
      <c r="C166">
        <v>655</v>
      </c>
      <c r="D166" t="s">
        <v>1439</v>
      </c>
      <c r="E166" t="s">
        <v>1283</v>
      </c>
      <c r="F166" t="s">
        <v>1284</v>
      </c>
      <c r="G166">
        <v>5</v>
      </c>
      <c r="H166" t="s">
        <v>1118</v>
      </c>
    </row>
    <row r="167" spans="2:8" x14ac:dyDescent="0.35">
      <c r="B167" t="s">
        <v>1440</v>
      </c>
      <c r="C167">
        <v>665</v>
      </c>
      <c r="D167" t="s">
        <v>1441</v>
      </c>
      <c r="E167" t="s">
        <v>1283</v>
      </c>
      <c r="F167" t="s">
        <v>1284</v>
      </c>
      <c r="G167">
        <v>5</v>
      </c>
      <c r="H167" t="s">
        <v>1118</v>
      </c>
    </row>
    <row r="168" spans="2:8" x14ac:dyDescent="0.35">
      <c r="B168" t="s">
        <v>128</v>
      </c>
      <c r="C168">
        <v>666</v>
      </c>
      <c r="D168" t="s">
        <v>129</v>
      </c>
      <c r="E168" t="s">
        <v>1283</v>
      </c>
      <c r="F168" t="s">
        <v>1284</v>
      </c>
      <c r="G168">
        <v>5</v>
      </c>
      <c r="H168" t="s">
        <v>1118</v>
      </c>
    </row>
    <row r="169" spans="2:8" x14ac:dyDescent="0.35">
      <c r="B169" t="s">
        <v>130</v>
      </c>
      <c r="C169">
        <v>667</v>
      </c>
      <c r="D169" t="s">
        <v>131</v>
      </c>
      <c r="E169" t="s">
        <v>1283</v>
      </c>
      <c r="F169" t="s">
        <v>1284</v>
      </c>
      <c r="G169">
        <v>5</v>
      </c>
      <c r="H169" t="s">
        <v>1118</v>
      </c>
    </row>
    <row r="170" spans="2:8" x14ac:dyDescent="0.35">
      <c r="B170" t="s">
        <v>132</v>
      </c>
      <c r="C170">
        <v>668</v>
      </c>
      <c r="D170" t="s">
        <v>133</v>
      </c>
      <c r="E170" t="s">
        <v>1283</v>
      </c>
      <c r="F170" t="s">
        <v>1284</v>
      </c>
      <c r="G170">
        <v>5</v>
      </c>
      <c r="H170" t="s">
        <v>1118</v>
      </c>
    </row>
    <row r="171" spans="2:8" x14ac:dyDescent="0.35">
      <c r="B171" t="s">
        <v>134</v>
      </c>
      <c r="C171">
        <v>683</v>
      </c>
      <c r="D171" t="s">
        <v>135</v>
      </c>
      <c r="E171" t="s">
        <v>1283</v>
      </c>
      <c r="F171" t="s">
        <v>1284</v>
      </c>
      <c r="G171">
        <v>5</v>
      </c>
      <c r="H171" t="s">
        <v>1118</v>
      </c>
    </row>
    <row r="172" spans="2:8" x14ac:dyDescent="0.35">
      <c r="B172" t="s">
        <v>136</v>
      </c>
      <c r="C172">
        <v>684</v>
      </c>
      <c r="D172" t="s">
        <v>137</v>
      </c>
      <c r="E172" t="s">
        <v>1283</v>
      </c>
      <c r="F172" t="s">
        <v>1284</v>
      </c>
      <c r="G172">
        <v>5</v>
      </c>
      <c r="H172" t="s">
        <v>1118</v>
      </c>
    </row>
    <row r="173" spans="2:8" x14ac:dyDescent="0.35">
      <c r="B173" t="s">
        <v>1442</v>
      </c>
      <c r="C173">
        <v>715</v>
      </c>
      <c r="D173" t="s">
        <v>1443</v>
      </c>
      <c r="E173" t="s">
        <v>1283</v>
      </c>
      <c r="F173" t="s">
        <v>1284</v>
      </c>
      <c r="G173">
        <v>5</v>
      </c>
      <c r="H173" t="s">
        <v>1118</v>
      </c>
    </row>
    <row r="174" spans="2:8" x14ac:dyDescent="0.35">
      <c r="B174" t="s">
        <v>1444</v>
      </c>
      <c r="C174">
        <v>716</v>
      </c>
      <c r="D174" t="s">
        <v>1445</v>
      </c>
      <c r="E174" t="s">
        <v>1283</v>
      </c>
      <c r="F174" t="s">
        <v>1284</v>
      </c>
      <c r="G174">
        <v>5</v>
      </c>
      <c r="H174" t="s">
        <v>1118</v>
      </c>
    </row>
    <row r="175" spans="2:8" x14ac:dyDescent="0.35">
      <c r="B175" t="s">
        <v>138</v>
      </c>
      <c r="C175">
        <v>717</v>
      </c>
      <c r="D175" t="s">
        <v>139</v>
      </c>
      <c r="E175" t="s">
        <v>1283</v>
      </c>
      <c r="F175" t="s">
        <v>1284</v>
      </c>
      <c r="G175">
        <v>5</v>
      </c>
      <c r="H175" t="s">
        <v>1118</v>
      </c>
    </row>
    <row r="176" spans="2:8" x14ac:dyDescent="0.35">
      <c r="B176" t="s">
        <v>140</v>
      </c>
      <c r="C176">
        <v>719</v>
      </c>
      <c r="D176" t="s">
        <v>141</v>
      </c>
      <c r="E176" t="s">
        <v>1283</v>
      </c>
      <c r="F176" t="s">
        <v>1284</v>
      </c>
      <c r="G176">
        <v>5</v>
      </c>
      <c r="H176" t="s">
        <v>1118</v>
      </c>
    </row>
    <row r="177" spans="2:8" x14ac:dyDescent="0.35">
      <c r="B177" t="s">
        <v>142</v>
      </c>
      <c r="C177">
        <v>720</v>
      </c>
      <c r="D177" t="s">
        <v>143</v>
      </c>
      <c r="E177" t="s">
        <v>1283</v>
      </c>
      <c r="F177" t="s">
        <v>1284</v>
      </c>
      <c r="G177">
        <v>5</v>
      </c>
      <c r="H177" t="s">
        <v>1118</v>
      </c>
    </row>
    <row r="178" spans="2:8" x14ac:dyDescent="0.35">
      <c r="B178" t="s">
        <v>144</v>
      </c>
      <c r="C178">
        <v>755</v>
      </c>
      <c r="D178" t="s">
        <v>145</v>
      </c>
      <c r="H178" t="s">
        <v>1118</v>
      </c>
    </row>
    <row r="179" spans="2:8" x14ac:dyDescent="0.35">
      <c r="B179" t="s">
        <v>146</v>
      </c>
      <c r="C179">
        <v>933</v>
      </c>
      <c r="D179" t="s">
        <v>147</v>
      </c>
      <c r="H179" t="s">
        <v>1118</v>
      </c>
    </row>
    <row r="180" spans="2:8" x14ac:dyDescent="0.35">
      <c r="B180" t="s">
        <v>148</v>
      </c>
      <c r="C180">
        <v>934</v>
      </c>
      <c r="D180" t="s">
        <v>149</v>
      </c>
      <c r="H180" t="s">
        <v>1118</v>
      </c>
    </row>
    <row r="181" spans="2:8" x14ac:dyDescent="0.35">
      <c r="B181" t="s">
        <v>150</v>
      </c>
      <c r="C181">
        <v>961</v>
      </c>
      <c r="D181" t="s">
        <v>151</v>
      </c>
      <c r="H181" t="s">
        <v>1118</v>
      </c>
    </row>
    <row r="182" spans="2:8" x14ac:dyDescent="0.35">
      <c r="B182" t="s">
        <v>152</v>
      </c>
      <c r="C182">
        <v>962</v>
      </c>
      <c r="D182" t="s">
        <v>153</v>
      </c>
      <c r="H182" t="s">
        <v>1118</v>
      </c>
    </row>
    <row r="183" spans="2:8" x14ac:dyDescent="0.35">
      <c r="B183" t="s">
        <v>154</v>
      </c>
      <c r="C183">
        <v>963</v>
      </c>
      <c r="D183" t="s">
        <v>155</v>
      </c>
      <c r="H183" t="s">
        <v>1118</v>
      </c>
    </row>
    <row r="184" spans="2:8" x14ac:dyDescent="0.35">
      <c r="B184" t="s">
        <v>914</v>
      </c>
      <c r="C184">
        <v>984</v>
      </c>
      <c r="D184" t="s">
        <v>915</v>
      </c>
      <c r="H184" t="s">
        <v>1118</v>
      </c>
    </row>
    <row r="185" spans="2:8" x14ac:dyDescent="0.35">
      <c r="B185" t="s">
        <v>916</v>
      </c>
      <c r="C185">
        <v>985</v>
      </c>
      <c r="D185" t="s">
        <v>917</v>
      </c>
      <c r="H185" t="s">
        <v>1118</v>
      </c>
    </row>
    <row r="186" spans="2:8" x14ac:dyDescent="0.35">
      <c r="B186" t="s">
        <v>918</v>
      </c>
      <c r="C186">
        <v>1039</v>
      </c>
      <c r="D186" t="s">
        <v>919</v>
      </c>
      <c r="H186" t="s">
        <v>1118</v>
      </c>
    </row>
    <row r="187" spans="2:8" x14ac:dyDescent="0.35">
      <c r="B187" t="s">
        <v>920</v>
      </c>
      <c r="C187">
        <v>1040</v>
      </c>
      <c r="D187" t="s">
        <v>921</v>
      </c>
      <c r="H187" t="s">
        <v>1118</v>
      </c>
    </row>
    <row r="188" spans="2:8" x14ac:dyDescent="0.35">
      <c r="B188" t="s">
        <v>1015</v>
      </c>
      <c r="C188">
        <v>1047</v>
      </c>
      <c r="D188" t="s">
        <v>1446</v>
      </c>
      <c r="H188" t="s">
        <v>1118</v>
      </c>
    </row>
    <row r="189" spans="2:8" x14ac:dyDescent="0.35">
      <c r="B189" t="s">
        <v>1016</v>
      </c>
      <c r="C189">
        <v>1048</v>
      </c>
      <c r="D189" t="s">
        <v>1017</v>
      </c>
      <c r="H189" t="s">
        <v>1118</v>
      </c>
    </row>
    <row r="190" spans="2:8" x14ac:dyDescent="0.35">
      <c r="B190" t="s">
        <v>1018</v>
      </c>
      <c r="C190">
        <v>1078</v>
      </c>
      <c r="D190" t="s">
        <v>1019</v>
      </c>
      <c r="H190" t="s">
        <v>1118</v>
      </c>
    </row>
    <row r="191" spans="2:8" x14ac:dyDescent="0.35">
      <c r="B191" t="s">
        <v>1020</v>
      </c>
      <c r="C191">
        <v>1079</v>
      </c>
      <c r="D191" t="s">
        <v>1021</v>
      </c>
      <c r="H191" t="s">
        <v>1118</v>
      </c>
    </row>
    <row r="192" spans="2:8" x14ac:dyDescent="0.35">
      <c r="B192" t="s">
        <v>1022</v>
      </c>
      <c r="C192">
        <v>1080</v>
      </c>
      <c r="D192" t="s">
        <v>1023</v>
      </c>
      <c r="H192" t="s">
        <v>1118</v>
      </c>
    </row>
    <row r="193" spans="2:8" x14ac:dyDescent="0.35">
      <c r="B193" t="s">
        <v>1897</v>
      </c>
      <c r="C193" t="s">
        <v>1898</v>
      </c>
      <c r="D193" t="s">
        <v>1899</v>
      </c>
      <c r="H193" t="s">
        <v>1118</v>
      </c>
    </row>
    <row r="194" spans="2:8" x14ac:dyDescent="0.35">
      <c r="B194" t="s">
        <v>1900</v>
      </c>
      <c r="C194" t="s">
        <v>1901</v>
      </c>
      <c r="D194" t="s">
        <v>1902</v>
      </c>
      <c r="H194" t="s">
        <v>1118</v>
      </c>
    </row>
    <row r="195" spans="2:8" x14ac:dyDescent="0.35">
      <c r="B195" t="s">
        <v>1926</v>
      </c>
      <c r="C195" t="s">
        <v>2012</v>
      </c>
      <c r="D195" t="s">
        <v>2013</v>
      </c>
      <c r="H195" t="s">
        <v>1118</v>
      </c>
    </row>
    <row r="196" spans="2:8" x14ac:dyDescent="0.35">
      <c r="B196" t="s">
        <v>1927</v>
      </c>
      <c r="C196" t="s">
        <v>2014</v>
      </c>
      <c r="D196" t="s">
        <v>2015</v>
      </c>
      <c r="H196" t="s">
        <v>1118</v>
      </c>
    </row>
    <row r="197" spans="2:8" x14ac:dyDescent="0.35">
      <c r="B197" t="s">
        <v>2194</v>
      </c>
      <c r="C197" t="s">
        <v>2195</v>
      </c>
      <c r="D197" t="s">
        <v>2196</v>
      </c>
      <c r="H197" t="s">
        <v>1118</v>
      </c>
    </row>
    <row r="198" spans="2:8" x14ac:dyDescent="0.35">
      <c r="B198" t="s">
        <v>2197</v>
      </c>
      <c r="C198" t="s">
        <v>2198</v>
      </c>
      <c r="D198" t="s">
        <v>2199</v>
      </c>
      <c r="H198" t="s">
        <v>1118</v>
      </c>
    </row>
    <row r="199" spans="2:8" x14ac:dyDescent="0.35">
      <c r="B199" t="s">
        <v>156</v>
      </c>
      <c r="C199">
        <v>44</v>
      </c>
      <c r="D199" t="s">
        <v>157</v>
      </c>
      <c r="E199" t="s">
        <v>1283</v>
      </c>
      <c r="F199" t="s">
        <v>1284</v>
      </c>
      <c r="G199">
        <v>4</v>
      </c>
      <c r="H199"/>
    </row>
    <row r="200" spans="2:8" x14ac:dyDescent="0.35">
      <c r="B200" t="s">
        <v>158</v>
      </c>
      <c r="C200">
        <v>45</v>
      </c>
      <c r="D200" t="s">
        <v>159</v>
      </c>
      <c r="E200" t="s">
        <v>1283</v>
      </c>
      <c r="F200" t="s">
        <v>1284</v>
      </c>
      <c r="G200">
        <v>5</v>
      </c>
      <c r="H200" t="s">
        <v>1116</v>
      </c>
    </row>
    <row r="201" spans="2:8" x14ac:dyDescent="0.35">
      <c r="B201" t="s">
        <v>1447</v>
      </c>
      <c r="C201">
        <v>315</v>
      </c>
      <c r="D201" t="s">
        <v>1448</v>
      </c>
      <c r="E201" t="s">
        <v>1283</v>
      </c>
      <c r="F201" t="s">
        <v>1284</v>
      </c>
      <c r="G201">
        <v>5</v>
      </c>
      <c r="H201" t="s">
        <v>1116</v>
      </c>
    </row>
    <row r="202" spans="2:8" x14ac:dyDescent="0.35">
      <c r="B202" t="s">
        <v>160</v>
      </c>
      <c r="C202">
        <v>436</v>
      </c>
      <c r="D202" t="s">
        <v>161</v>
      </c>
      <c r="E202" t="s">
        <v>1283</v>
      </c>
      <c r="F202" t="s">
        <v>1284</v>
      </c>
      <c r="G202">
        <v>5</v>
      </c>
      <c r="H202" t="s">
        <v>1379</v>
      </c>
    </row>
    <row r="203" spans="2:8" x14ac:dyDescent="0.35">
      <c r="B203" t="s">
        <v>1449</v>
      </c>
      <c r="C203">
        <v>624</v>
      </c>
      <c r="D203" t="s">
        <v>1450</v>
      </c>
      <c r="E203" t="s">
        <v>1283</v>
      </c>
      <c r="F203" t="s">
        <v>1284</v>
      </c>
      <c r="G203">
        <v>5</v>
      </c>
      <c r="H203" t="s">
        <v>1116</v>
      </c>
    </row>
    <row r="204" spans="2:8" x14ac:dyDescent="0.35">
      <c r="B204" t="s">
        <v>922</v>
      </c>
      <c r="C204">
        <v>1038</v>
      </c>
      <c r="D204" t="s">
        <v>923</v>
      </c>
      <c r="H204" t="s">
        <v>1116</v>
      </c>
    </row>
    <row r="205" spans="2:8" x14ac:dyDescent="0.35">
      <c r="B205" t="s">
        <v>1903</v>
      </c>
      <c r="C205" t="s">
        <v>1904</v>
      </c>
      <c r="D205" t="s">
        <v>1905</v>
      </c>
      <c r="H205" t="s">
        <v>1116</v>
      </c>
    </row>
    <row r="206" spans="2:8" x14ac:dyDescent="0.35">
      <c r="B206" t="s">
        <v>162</v>
      </c>
      <c r="C206">
        <v>46</v>
      </c>
      <c r="D206" t="s">
        <v>163</v>
      </c>
      <c r="E206" t="s">
        <v>1283</v>
      </c>
      <c r="F206" t="s">
        <v>1284</v>
      </c>
      <c r="G206">
        <v>4</v>
      </c>
      <c r="H206"/>
    </row>
    <row r="207" spans="2:8" x14ac:dyDescent="0.35">
      <c r="B207" t="s">
        <v>1451</v>
      </c>
      <c r="C207">
        <v>47</v>
      </c>
      <c r="D207" t="s">
        <v>1452</v>
      </c>
      <c r="E207" t="s">
        <v>1283</v>
      </c>
      <c r="F207" t="s">
        <v>1284</v>
      </c>
      <c r="G207">
        <v>5</v>
      </c>
      <c r="H207" t="s">
        <v>1118</v>
      </c>
    </row>
    <row r="208" spans="2:8" x14ac:dyDescent="0.35">
      <c r="B208" t="s">
        <v>1453</v>
      </c>
      <c r="C208">
        <v>525</v>
      </c>
      <c r="D208" t="s">
        <v>1454</v>
      </c>
      <c r="E208" t="s">
        <v>1283</v>
      </c>
      <c r="F208" t="s">
        <v>1284</v>
      </c>
      <c r="G208">
        <v>5</v>
      </c>
      <c r="H208" t="s">
        <v>1118</v>
      </c>
    </row>
    <row r="209" spans="2:8" x14ac:dyDescent="0.35">
      <c r="B209" t="s">
        <v>164</v>
      </c>
      <c r="C209">
        <v>528</v>
      </c>
      <c r="D209" t="s">
        <v>165</v>
      </c>
      <c r="E209" t="s">
        <v>1283</v>
      </c>
      <c r="F209" t="s">
        <v>1284</v>
      </c>
      <c r="G209">
        <v>5</v>
      </c>
      <c r="H209" t="s">
        <v>1118</v>
      </c>
    </row>
    <row r="210" spans="2:8" x14ac:dyDescent="0.35">
      <c r="B210" t="s">
        <v>1455</v>
      </c>
      <c r="C210">
        <v>549</v>
      </c>
      <c r="D210" t="s">
        <v>1456</v>
      </c>
      <c r="E210" t="s">
        <v>1283</v>
      </c>
      <c r="F210" t="s">
        <v>1284</v>
      </c>
      <c r="G210">
        <v>5</v>
      </c>
      <c r="H210" t="s">
        <v>1118</v>
      </c>
    </row>
    <row r="211" spans="2:8" x14ac:dyDescent="0.35">
      <c r="B211" t="s">
        <v>1457</v>
      </c>
      <c r="C211">
        <v>671</v>
      </c>
      <c r="D211" t="s">
        <v>1458</v>
      </c>
      <c r="E211" t="s">
        <v>1283</v>
      </c>
      <c r="F211" t="s">
        <v>1284</v>
      </c>
      <c r="G211">
        <v>5</v>
      </c>
      <c r="H211" t="s">
        <v>1118</v>
      </c>
    </row>
    <row r="212" spans="2:8" x14ac:dyDescent="0.35">
      <c r="B212" t="s">
        <v>166</v>
      </c>
      <c r="C212">
        <v>902</v>
      </c>
      <c r="D212" t="s">
        <v>167</v>
      </c>
      <c r="H212" t="s">
        <v>1118</v>
      </c>
    </row>
    <row r="213" spans="2:8" x14ac:dyDescent="0.35">
      <c r="B213" t="s">
        <v>1459</v>
      </c>
      <c r="C213">
        <v>526</v>
      </c>
      <c r="D213" t="s">
        <v>1460</v>
      </c>
      <c r="E213" t="s">
        <v>1283</v>
      </c>
      <c r="F213" t="s">
        <v>1284</v>
      </c>
      <c r="G213">
        <v>5</v>
      </c>
      <c r="H213" t="s">
        <v>1118</v>
      </c>
    </row>
    <row r="214" spans="2:8" x14ac:dyDescent="0.35">
      <c r="B214" t="s">
        <v>168</v>
      </c>
      <c r="C214">
        <v>527</v>
      </c>
      <c r="D214" t="s">
        <v>169</v>
      </c>
      <c r="E214" t="s">
        <v>1283</v>
      </c>
      <c r="F214" t="s">
        <v>1284</v>
      </c>
      <c r="G214">
        <v>5</v>
      </c>
      <c r="H214" t="s">
        <v>1118</v>
      </c>
    </row>
    <row r="215" spans="2:8" x14ac:dyDescent="0.35">
      <c r="B215" t="s">
        <v>170</v>
      </c>
      <c r="C215">
        <v>529</v>
      </c>
      <c r="D215" t="s">
        <v>171</v>
      </c>
      <c r="E215" t="s">
        <v>1283</v>
      </c>
      <c r="F215" t="s">
        <v>1284</v>
      </c>
      <c r="G215">
        <v>5</v>
      </c>
      <c r="H215" t="s">
        <v>1118</v>
      </c>
    </row>
    <row r="216" spans="2:8" x14ac:dyDescent="0.35">
      <c r="B216" t="s">
        <v>172</v>
      </c>
      <c r="C216">
        <v>550</v>
      </c>
      <c r="D216" t="s">
        <v>173</v>
      </c>
      <c r="E216" t="s">
        <v>1283</v>
      </c>
      <c r="F216" t="s">
        <v>1284</v>
      </c>
      <c r="G216">
        <v>5</v>
      </c>
      <c r="H216" t="s">
        <v>1118</v>
      </c>
    </row>
    <row r="217" spans="2:8" x14ac:dyDescent="0.35">
      <c r="B217" t="s">
        <v>174</v>
      </c>
      <c r="C217">
        <v>672</v>
      </c>
      <c r="D217" t="s">
        <v>175</v>
      </c>
      <c r="E217" t="s">
        <v>1283</v>
      </c>
      <c r="F217" t="s">
        <v>1284</v>
      </c>
      <c r="G217">
        <v>5</v>
      </c>
      <c r="H217" t="s">
        <v>1118</v>
      </c>
    </row>
    <row r="218" spans="2:8" x14ac:dyDescent="0.35">
      <c r="B218" t="s">
        <v>176</v>
      </c>
      <c r="C218">
        <v>901</v>
      </c>
      <c r="D218" t="s">
        <v>177</v>
      </c>
      <c r="H218" t="s">
        <v>1118</v>
      </c>
    </row>
    <row r="219" spans="2:8" x14ac:dyDescent="0.35">
      <c r="B219" t="s">
        <v>178</v>
      </c>
      <c r="C219">
        <v>924</v>
      </c>
      <c r="D219" t="s">
        <v>179</v>
      </c>
      <c r="H219" t="s">
        <v>1118</v>
      </c>
    </row>
    <row r="220" spans="2:8" x14ac:dyDescent="0.35">
      <c r="B220" t="s">
        <v>180</v>
      </c>
      <c r="C220">
        <v>925</v>
      </c>
      <c r="D220" t="s">
        <v>181</v>
      </c>
      <c r="H220" t="s">
        <v>1118</v>
      </c>
    </row>
    <row r="221" spans="2:8" x14ac:dyDescent="0.35">
      <c r="B221" t="s">
        <v>1024</v>
      </c>
      <c r="C221">
        <v>968</v>
      </c>
      <c r="D221" t="s">
        <v>1025</v>
      </c>
      <c r="H221" t="s">
        <v>1118</v>
      </c>
    </row>
    <row r="222" spans="2:8" x14ac:dyDescent="0.35">
      <c r="B222" t="s">
        <v>1906</v>
      </c>
      <c r="C222" t="s">
        <v>1907</v>
      </c>
      <c r="D222" t="s">
        <v>1908</v>
      </c>
      <c r="H222" t="s">
        <v>1118</v>
      </c>
    </row>
    <row r="223" spans="2:8" x14ac:dyDescent="0.35">
      <c r="B223" t="s">
        <v>1026</v>
      </c>
      <c r="C223">
        <v>1068</v>
      </c>
      <c r="D223" t="s">
        <v>1027</v>
      </c>
      <c r="H223" t="s">
        <v>1118</v>
      </c>
    </row>
    <row r="224" spans="2:8" x14ac:dyDescent="0.35">
      <c r="B224" t="s">
        <v>1461</v>
      </c>
      <c r="C224">
        <v>1069</v>
      </c>
      <c r="D224" t="s">
        <v>1462</v>
      </c>
      <c r="H224" t="s">
        <v>1118</v>
      </c>
    </row>
    <row r="225" spans="2:8" x14ac:dyDescent="0.35">
      <c r="B225" t="s">
        <v>1909</v>
      </c>
      <c r="C225" t="s">
        <v>1910</v>
      </c>
      <c r="D225" t="s">
        <v>1911</v>
      </c>
      <c r="H225" t="s">
        <v>1118</v>
      </c>
    </row>
    <row r="226" spans="2:8" x14ac:dyDescent="0.35">
      <c r="B226" t="s">
        <v>182</v>
      </c>
      <c r="C226">
        <v>697</v>
      </c>
      <c r="D226" t="s">
        <v>183</v>
      </c>
      <c r="E226" t="s">
        <v>1283</v>
      </c>
      <c r="F226" t="s">
        <v>1284</v>
      </c>
      <c r="G226">
        <v>4</v>
      </c>
      <c r="H226"/>
    </row>
    <row r="227" spans="2:8" x14ac:dyDescent="0.35">
      <c r="B227" t="s">
        <v>184</v>
      </c>
      <c r="C227">
        <v>698</v>
      </c>
      <c r="D227" t="s">
        <v>185</v>
      </c>
      <c r="E227" t="s">
        <v>1283</v>
      </c>
      <c r="F227" t="s">
        <v>1284</v>
      </c>
      <c r="G227">
        <v>5</v>
      </c>
      <c r="H227" t="s">
        <v>1118</v>
      </c>
    </row>
    <row r="228" spans="2:8" x14ac:dyDescent="0.35">
      <c r="B228" t="s">
        <v>186</v>
      </c>
      <c r="C228">
        <v>781</v>
      </c>
      <c r="D228" t="s">
        <v>187</v>
      </c>
      <c r="H228" t="s">
        <v>1118</v>
      </c>
    </row>
    <row r="229" spans="2:8" x14ac:dyDescent="0.35">
      <c r="B229" t="s">
        <v>188</v>
      </c>
      <c r="C229">
        <v>922</v>
      </c>
      <c r="D229" t="s">
        <v>189</v>
      </c>
      <c r="H229" t="s">
        <v>1118</v>
      </c>
    </row>
    <row r="230" spans="2:8" x14ac:dyDescent="0.35">
      <c r="B230" t="s">
        <v>190</v>
      </c>
      <c r="C230">
        <v>48</v>
      </c>
      <c r="D230" t="s">
        <v>191</v>
      </c>
      <c r="E230" t="s">
        <v>1283</v>
      </c>
      <c r="F230" t="s">
        <v>1284</v>
      </c>
      <c r="G230">
        <v>4</v>
      </c>
      <c r="H230"/>
    </row>
    <row r="231" spans="2:8" x14ac:dyDescent="0.35">
      <c r="B231" t="s">
        <v>192</v>
      </c>
      <c r="C231">
        <v>316</v>
      </c>
      <c r="D231" t="s">
        <v>193</v>
      </c>
      <c r="E231" t="s">
        <v>1283</v>
      </c>
      <c r="F231" t="s">
        <v>1284</v>
      </c>
      <c r="G231">
        <v>5</v>
      </c>
      <c r="H231" t="s">
        <v>1124</v>
      </c>
    </row>
    <row r="232" spans="2:8" x14ac:dyDescent="0.35">
      <c r="B232" t="s">
        <v>194</v>
      </c>
      <c r="C232">
        <v>317</v>
      </c>
      <c r="D232" t="s">
        <v>195</v>
      </c>
      <c r="E232" t="s">
        <v>1283</v>
      </c>
      <c r="F232" t="s">
        <v>1284</v>
      </c>
      <c r="G232">
        <v>5</v>
      </c>
      <c r="H232" t="s">
        <v>1124</v>
      </c>
    </row>
    <row r="233" spans="2:8" x14ac:dyDescent="0.35">
      <c r="B233" t="s">
        <v>1463</v>
      </c>
      <c r="C233">
        <v>49</v>
      </c>
      <c r="D233" t="s">
        <v>1031</v>
      </c>
      <c r="E233" t="s">
        <v>1283</v>
      </c>
      <c r="F233" t="s">
        <v>1284</v>
      </c>
      <c r="G233">
        <v>4</v>
      </c>
      <c r="H233"/>
    </row>
    <row r="234" spans="2:8" x14ac:dyDescent="0.35">
      <c r="B234" t="s">
        <v>196</v>
      </c>
      <c r="C234">
        <v>50</v>
      </c>
      <c r="D234" t="s">
        <v>197</v>
      </c>
      <c r="E234" t="s">
        <v>1283</v>
      </c>
      <c r="F234" t="s">
        <v>1284</v>
      </c>
      <c r="G234">
        <v>4</v>
      </c>
      <c r="H234"/>
    </row>
    <row r="235" spans="2:8" x14ac:dyDescent="0.35">
      <c r="B235" t="s">
        <v>198</v>
      </c>
      <c r="C235">
        <v>427</v>
      </c>
      <c r="D235" t="s">
        <v>199</v>
      </c>
      <c r="E235" t="s">
        <v>1283</v>
      </c>
      <c r="F235" t="s">
        <v>1284</v>
      </c>
      <c r="G235">
        <v>5</v>
      </c>
      <c r="H235" t="s">
        <v>1117</v>
      </c>
    </row>
    <row r="236" spans="2:8" x14ac:dyDescent="0.35">
      <c r="B236" t="s">
        <v>200</v>
      </c>
      <c r="C236">
        <v>438</v>
      </c>
      <c r="D236" t="s">
        <v>201</v>
      </c>
      <c r="E236" t="s">
        <v>1283</v>
      </c>
      <c r="F236" t="s">
        <v>1284</v>
      </c>
      <c r="G236">
        <v>5</v>
      </c>
      <c r="H236" t="s">
        <v>1117</v>
      </c>
    </row>
    <row r="237" spans="2:8" x14ac:dyDescent="0.35">
      <c r="B237" t="s">
        <v>1464</v>
      </c>
      <c r="C237">
        <v>447</v>
      </c>
      <c r="D237" t="s">
        <v>1465</v>
      </c>
      <c r="E237" t="s">
        <v>1283</v>
      </c>
      <c r="F237" t="s">
        <v>1284</v>
      </c>
      <c r="G237">
        <v>5</v>
      </c>
      <c r="H237" t="s">
        <v>1117</v>
      </c>
    </row>
    <row r="238" spans="2:8" x14ac:dyDescent="0.35">
      <c r="B238" t="s">
        <v>202</v>
      </c>
      <c r="C238">
        <v>539</v>
      </c>
      <c r="D238" t="s">
        <v>203</v>
      </c>
      <c r="E238" t="s">
        <v>1283</v>
      </c>
      <c r="F238" t="s">
        <v>1284</v>
      </c>
      <c r="G238">
        <v>5</v>
      </c>
      <c r="H238" t="s">
        <v>1117</v>
      </c>
    </row>
    <row r="239" spans="2:8" x14ac:dyDescent="0.35">
      <c r="B239" t="s">
        <v>1466</v>
      </c>
      <c r="C239">
        <v>540</v>
      </c>
      <c r="D239" t="s">
        <v>1467</v>
      </c>
      <c r="E239" t="s">
        <v>1283</v>
      </c>
      <c r="F239" t="s">
        <v>1284</v>
      </c>
      <c r="G239">
        <v>5</v>
      </c>
      <c r="H239" t="s">
        <v>1117</v>
      </c>
    </row>
    <row r="240" spans="2:8" x14ac:dyDescent="0.35">
      <c r="B240" t="s">
        <v>204</v>
      </c>
      <c r="C240">
        <v>541</v>
      </c>
      <c r="D240" t="s">
        <v>205</v>
      </c>
      <c r="E240" t="s">
        <v>1283</v>
      </c>
      <c r="F240" t="s">
        <v>1284</v>
      </c>
      <c r="G240">
        <v>5</v>
      </c>
      <c r="H240" t="s">
        <v>1117</v>
      </c>
    </row>
    <row r="241" spans="2:8" x14ac:dyDescent="0.35">
      <c r="B241" t="s">
        <v>1468</v>
      </c>
      <c r="C241">
        <v>542</v>
      </c>
      <c r="D241" t="s">
        <v>1469</v>
      </c>
      <c r="E241" t="s">
        <v>1283</v>
      </c>
      <c r="F241" t="s">
        <v>1284</v>
      </c>
      <c r="G241">
        <v>5</v>
      </c>
      <c r="H241" t="s">
        <v>1117</v>
      </c>
    </row>
    <row r="242" spans="2:8" x14ac:dyDescent="0.35">
      <c r="B242" t="s">
        <v>206</v>
      </c>
      <c r="C242">
        <v>543</v>
      </c>
      <c r="D242" t="s">
        <v>207</v>
      </c>
      <c r="E242" t="s">
        <v>1283</v>
      </c>
      <c r="F242" t="s">
        <v>1284</v>
      </c>
      <c r="G242">
        <v>5</v>
      </c>
      <c r="H242" t="s">
        <v>1117</v>
      </c>
    </row>
    <row r="243" spans="2:8" x14ac:dyDescent="0.35">
      <c r="B243" t="s">
        <v>1470</v>
      </c>
      <c r="C243">
        <v>555</v>
      </c>
      <c r="D243" t="s">
        <v>1471</v>
      </c>
      <c r="E243" t="s">
        <v>1283</v>
      </c>
      <c r="F243" t="s">
        <v>1284</v>
      </c>
      <c r="G243">
        <v>5</v>
      </c>
      <c r="H243" t="s">
        <v>1117</v>
      </c>
    </row>
    <row r="244" spans="2:8" x14ac:dyDescent="0.35">
      <c r="B244" t="s">
        <v>1472</v>
      </c>
      <c r="C244">
        <v>556</v>
      </c>
      <c r="D244" t="s">
        <v>1473</v>
      </c>
      <c r="E244" t="s">
        <v>1283</v>
      </c>
      <c r="F244" t="s">
        <v>1284</v>
      </c>
      <c r="G244">
        <v>5</v>
      </c>
      <c r="H244" t="s">
        <v>1117</v>
      </c>
    </row>
    <row r="245" spans="2:8" x14ac:dyDescent="0.35">
      <c r="B245" t="s">
        <v>208</v>
      </c>
      <c r="C245">
        <v>559</v>
      </c>
      <c r="D245" t="s">
        <v>209</v>
      </c>
      <c r="E245" t="s">
        <v>1307</v>
      </c>
      <c r="F245" t="s">
        <v>1284</v>
      </c>
      <c r="G245">
        <v>5</v>
      </c>
      <c r="H245" t="s">
        <v>1117</v>
      </c>
    </row>
    <row r="246" spans="2:8" x14ac:dyDescent="0.35">
      <c r="B246" t="s">
        <v>1474</v>
      </c>
      <c r="C246">
        <v>630</v>
      </c>
      <c r="D246" t="s">
        <v>1475</v>
      </c>
      <c r="E246" t="s">
        <v>1283</v>
      </c>
      <c r="F246" t="s">
        <v>1284</v>
      </c>
      <c r="G246">
        <v>5</v>
      </c>
      <c r="H246" t="s">
        <v>1117</v>
      </c>
    </row>
    <row r="247" spans="2:8" x14ac:dyDescent="0.35">
      <c r="B247" t="s">
        <v>1476</v>
      </c>
      <c r="C247">
        <v>688</v>
      </c>
      <c r="D247" t="s">
        <v>1477</v>
      </c>
      <c r="E247" t="s">
        <v>1283</v>
      </c>
      <c r="F247" t="s">
        <v>1284</v>
      </c>
      <c r="G247">
        <v>5</v>
      </c>
      <c r="H247" t="s">
        <v>1117</v>
      </c>
    </row>
    <row r="248" spans="2:8" x14ac:dyDescent="0.35">
      <c r="B248" t="s">
        <v>210</v>
      </c>
      <c r="C248">
        <v>51</v>
      </c>
      <c r="D248" t="s">
        <v>211</v>
      </c>
      <c r="E248" t="s">
        <v>1283</v>
      </c>
      <c r="F248" t="s">
        <v>1284</v>
      </c>
      <c r="G248">
        <v>3</v>
      </c>
      <c r="H248"/>
    </row>
    <row r="249" spans="2:8" x14ac:dyDescent="0.35">
      <c r="B249" t="s">
        <v>1478</v>
      </c>
      <c r="C249">
        <v>52</v>
      </c>
      <c r="D249" t="s">
        <v>1479</v>
      </c>
      <c r="E249" t="s">
        <v>1283</v>
      </c>
      <c r="F249" t="s">
        <v>1284</v>
      </c>
      <c r="G249">
        <v>4</v>
      </c>
      <c r="H249"/>
    </row>
    <row r="250" spans="2:8" x14ac:dyDescent="0.35">
      <c r="B250" t="s">
        <v>1480</v>
      </c>
      <c r="C250">
        <v>318</v>
      </c>
      <c r="D250" t="s">
        <v>1481</v>
      </c>
      <c r="E250" t="s">
        <v>1283</v>
      </c>
      <c r="F250" t="s">
        <v>1284</v>
      </c>
      <c r="G250">
        <v>5</v>
      </c>
      <c r="H250" t="s">
        <v>1482</v>
      </c>
    </row>
    <row r="251" spans="2:8" x14ac:dyDescent="0.35">
      <c r="B251" t="s">
        <v>212</v>
      </c>
      <c r="C251">
        <v>53</v>
      </c>
      <c r="D251" t="s">
        <v>213</v>
      </c>
      <c r="E251" t="s">
        <v>1283</v>
      </c>
      <c r="F251" t="s">
        <v>1284</v>
      </c>
      <c r="G251">
        <v>4</v>
      </c>
      <c r="H251"/>
    </row>
    <row r="252" spans="2:8" x14ac:dyDescent="0.35">
      <c r="B252" t="s">
        <v>214</v>
      </c>
      <c r="C252">
        <v>319</v>
      </c>
      <c r="D252" t="s">
        <v>215</v>
      </c>
      <c r="E252" t="s">
        <v>1283</v>
      </c>
      <c r="F252" t="s">
        <v>1284</v>
      </c>
      <c r="G252">
        <v>5</v>
      </c>
      <c r="H252" t="s">
        <v>1117</v>
      </c>
    </row>
    <row r="253" spans="2:8" x14ac:dyDescent="0.35">
      <c r="B253" t="s">
        <v>924</v>
      </c>
      <c r="C253">
        <v>320</v>
      </c>
      <c r="D253" t="s">
        <v>925</v>
      </c>
      <c r="E253" t="s">
        <v>1283</v>
      </c>
      <c r="F253" t="s">
        <v>1284</v>
      </c>
      <c r="G253">
        <v>5</v>
      </c>
      <c r="H253" t="s">
        <v>1117</v>
      </c>
    </row>
    <row r="254" spans="2:8" x14ac:dyDescent="0.35">
      <c r="B254" t="s">
        <v>1928</v>
      </c>
      <c r="C254" t="s">
        <v>2016</v>
      </c>
      <c r="D254" t="s">
        <v>2017</v>
      </c>
      <c r="H254" t="s">
        <v>1117</v>
      </c>
    </row>
    <row r="255" spans="2:8" x14ac:dyDescent="0.35">
      <c r="B255" t="s">
        <v>1483</v>
      </c>
      <c r="C255">
        <v>54</v>
      </c>
      <c r="D255" t="s">
        <v>218</v>
      </c>
      <c r="E255" t="s">
        <v>1283</v>
      </c>
      <c r="F255" t="s">
        <v>1284</v>
      </c>
      <c r="G255">
        <v>2</v>
      </c>
      <c r="H255"/>
    </row>
    <row r="256" spans="2:8" x14ac:dyDescent="0.35">
      <c r="B256" t="s">
        <v>1484</v>
      </c>
      <c r="C256">
        <v>55</v>
      </c>
      <c r="D256" t="s">
        <v>1485</v>
      </c>
      <c r="E256" t="s">
        <v>1283</v>
      </c>
      <c r="F256" t="s">
        <v>1284</v>
      </c>
      <c r="G256">
        <v>3</v>
      </c>
      <c r="H256"/>
    </row>
    <row r="257" spans="2:8" x14ac:dyDescent="0.35">
      <c r="B257" t="s">
        <v>1486</v>
      </c>
      <c r="C257">
        <v>56</v>
      </c>
      <c r="D257" t="s">
        <v>80</v>
      </c>
      <c r="E257" t="s">
        <v>1283</v>
      </c>
      <c r="F257" t="s">
        <v>1284</v>
      </c>
      <c r="G257">
        <v>4</v>
      </c>
      <c r="H257"/>
    </row>
    <row r="258" spans="2:8" x14ac:dyDescent="0.35">
      <c r="B258" t="s">
        <v>1487</v>
      </c>
      <c r="C258">
        <v>57</v>
      </c>
      <c r="D258" t="s">
        <v>1488</v>
      </c>
      <c r="E258" t="s">
        <v>1283</v>
      </c>
      <c r="F258" t="s">
        <v>1284</v>
      </c>
      <c r="G258">
        <v>4</v>
      </c>
      <c r="H258"/>
    </row>
    <row r="259" spans="2:8" x14ac:dyDescent="0.35">
      <c r="B259" t="s">
        <v>1489</v>
      </c>
      <c r="C259">
        <v>58</v>
      </c>
      <c r="D259" t="s">
        <v>157</v>
      </c>
      <c r="E259" t="s">
        <v>1283</v>
      </c>
      <c r="F259" t="s">
        <v>1284</v>
      </c>
      <c r="G259">
        <v>4</v>
      </c>
      <c r="H259"/>
    </row>
    <row r="260" spans="2:8" x14ac:dyDescent="0.35">
      <c r="B260" t="s">
        <v>1490</v>
      </c>
      <c r="C260">
        <v>321</v>
      </c>
      <c r="D260" t="s">
        <v>222</v>
      </c>
      <c r="E260" t="s">
        <v>1283</v>
      </c>
      <c r="F260" t="s">
        <v>1284</v>
      </c>
      <c r="G260">
        <v>5</v>
      </c>
      <c r="H260" t="s">
        <v>1123</v>
      </c>
    </row>
    <row r="261" spans="2:8" x14ac:dyDescent="0.35">
      <c r="B261" t="s">
        <v>1491</v>
      </c>
      <c r="C261">
        <v>537</v>
      </c>
      <c r="D261" t="s">
        <v>1492</v>
      </c>
      <c r="E261" t="s">
        <v>1283</v>
      </c>
      <c r="F261" t="s">
        <v>1284</v>
      </c>
      <c r="G261">
        <v>5</v>
      </c>
      <c r="H261" t="s">
        <v>1123</v>
      </c>
    </row>
    <row r="262" spans="2:8" x14ac:dyDescent="0.35">
      <c r="B262" t="s">
        <v>1493</v>
      </c>
      <c r="C262">
        <v>566</v>
      </c>
      <c r="D262" t="s">
        <v>1494</v>
      </c>
      <c r="E262" t="s">
        <v>1283</v>
      </c>
      <c r="F262" t="s">
        <v>1284</v>
      </c>
      <c r="G262">
        <v>5</v>
      </c>
      <c r="H262" t="s">
        <v>1123</v>
      </c>
    </row>
    <row r="263" spans="2:8" x14ac:dyDescent="0.35">
      <c r="B263" t="s">
        <v>1495</v>
      </c>
      <c r="C263">
        <v>928</v>
      </c>
      <c r="D263" t="s">
        <v>1496</v>
      </c>
      <c r="H263" t="s">
        <v>1123</v>
      </c>
    </row>
    <row r="264" spans="2:8" x14ac:dyDescent="0.35">
      <c r="B264" t="s">
        <v>1497</v>
      </c>
      <c r="C264">
        <v>601</v>
      </c>
      <c r="D264" t="s">
        <v>1498</v>
      </c>
      <c r="E264" t="s">
        <v>1283</v>
      </c>
      <c r="F264" t="s">
        <v>1284</v>
      </c>
      <c r="G264">
        <v>4</v>
      </c>
      <c r="H264"/>
    </row>
    <row r="265" spans="2:8" x14ac:dyDescent="0.35">
      <c r="B265" t="s">
        <v>1499</v>
      </c>
      <c r="C265">
        <v>602</v>
      </c>
      <c r="D265" t="s">
        <v>1500</v>
      </c>
      <c r="E265" t="s">
        <v>1283</v>
      </c>
      <c r="F265" t="s">
        <v>1284</v>
      </c>
      <c r="G265">
        <v>5</v>
      </c>
      <c r="H265"/>
    </row>
    <row r="266" spans="2:8" x14ac:dyDescent="0.35">
      <c r="B266" t="s">
        <v>1501</v>
      </c>
      <c r="C266">
        <v>603</v>
      </c>
      <c r="D266" t="s">
        <v>1502</v>
      </c>
      <c r="E266" t="s">
        <v>1283</v>
      </c>
      <c r="F266" t="s">
        <v>1284</v>
      </c>
      <c r="G266">
        <v>5</v>
      </c>
      <c r="H266"/>
    </row>
    <row r="267" spans="2:8" x14ac:dyDescent="0.35">
      <c r="B267" t="s">
        <v>1503</v>
      </c>
      <c r="C267">
        <v>604</v>
      </c>
      <c r="D267" t="s">
        <v>1502</v>
      </c>
      <c r="E267" t="s">
        <v>1283</v>
      </c>
      <c r="F267" t="s">
        <v>1284</v>
      </c>
      <c r="G267">
        <v>5</v>
      </c>
      <c r="H267"/>
    </row>
    <row r="268" spans="2:8" x14ac:dyDescent="0.35">
      <c r="B268" t="s">
        <v>1504</v>
      </c>
      <c r="C268">
        <v>605</v>
      </c>
      <c r="D268" t="s">
        <v>1502</v>
      </c>
      <c r="E268" t="s">
        <v>1283</v>
      </c>
      <c r="F268" t="s">
        <v>1284</v>
      </c>
      <c r="G268">
        <v>5</v>
      </c>
      <c r="H268"/>
    </row>
    <row r="269" spans="2:8" x14ac:dyDescent="0.35">
      <c r="B269" t="s">
        <v>1505</v>
      </c>
      <c r="C269">
        <v>59</v>
      </c>
      <c r="D269" t="s">
        <v>533</v>
      </c>
      <c r="E269" t="s">
        <v>1283</v>
      </c>
      <c r="F269" t="s">
        <v>1284</v>
      </c>
      <c r="G269">
        <v>4</v>
      </c>
      <c r="H269"/>
    </row>
    <row r="270" spans="2:8" x14ac:dyDescent="0.35">
      <c r="B270" t="s">
        <v>1506</v>
      </c>
      <c r="C270">
        <v>1050</v>
      </c>
      <c r="D270" t="s">
        <v>195</v>
      </c>
      <c r="H270" t="s">
        <v>1124</v>
      </c>
    </row>
    <row r="271" spans="2:8" x14ac:dyDescent="0.35">
      <c r="B271" t="s">
        <v>1507</v>
      </c>
      <c r="C271">
        <v>60</v>
      </c>
      <c r="D271" t="s">
        <v>1508</v>
      </c>
      <c r="E271" t="s">
        <v>1283</v>
      </c>
      <c r="F271" t="s">
        <v>1284</v>
      </c>
      <c r="G271">
        <v>4</v>
      </c>
      <c r="H271"/>
    </row>
    <row r="272" spans="2:8" x14ac:dyDescent="0.35">
      <c r="B272" t="s">
        <v>1509</v>
      </c>
      <c r="C272">
        <v>322</v>
      </c>
      <c r="D272" t="s">
        <v>1510</v>
      </c>
      <c r="E272" t="s">
        <v>1283</v>
      </c>
      <c r="F272" t="s">
        <v>1284</v>
      </c>
      <c r="G272">
        <v>5</v>
      </c>
      <c r="H272" t="s">
        <v>1124</v>
      </c>
    </row>
    <row r="273" spans="2:8" x14ac:dyDescent="0.35">
      <c r="B273" t="s">
        <v>1511</v>
      </c>
      <c r="C273">
        <v>61</v>
      </c>
      <c r="D273" t="s">
        <v>1512</v>
      </c>
      <c r="E273" t="s">
        <v>1283</v>
      </c>
      <c r="F273" t="s">
        <v>1284</v>
      </c>
      <c r="G273">
        <v>4</v>
      </c>
      <c r="H273"/>
    </row>
    <row r="274" spans="2:8" x14ac:dyDescent="0.35">
      <c r="B274" t="s">
        <v>1513</v>
      </c>
      <c r="C274">
        <v>62</v>
      </c>
      <c r="D274" t="s">
        <v>1514</v>
      </c>
      <c r="E274" t="s">
        <v>1515</v>
      </c>
      <c r="F274" t="s">
        <v>1284</v>
      </c>
      <c r="G274">
        <v>5</v>
      </c>
      <c r="H274" t="s">
        <v>1126</v>
      </c>
    </row>
    <row r="275" spans="2:8" x14ac:dyDescent="0.35">
      <c r="B275" t="s">
        <v>1516</v>
      </c>
      <c r="C275">
        <v>63</v>
      </c>
      <c r="D275" t="s">
        <v>1517</v>
      </c>
      <c r="E275" t="s">
        <v>1283</v>
      </c>
      <c r="F275" t="s">
        <v>1284</v>
      </c>
      <c r="G275">
        <v>5</v>
      </c>
      <c r="H275" t="s">
        <v>1126</v>
      </c>
    </row>
    <row r="276" spans="2:8" x14ac:dyDescent="0.35">
      <c r="B276" t="s">
        <v>1518</v>
      </c>
      <c r="C276">
        <v>64</v>
      </c>
      <c r="D276" t="s">
        <v>233</v>
      </c>
      <c r="E276" t="s">
        <v>1283</v>
      </c>
      <c r="F276" t="s">
        <v>1284</v>
      </c>
      <c r="G276">
        <v>4</v>
      </c>
      <c r="H276"/>
    </row>
    <row r="277" spans="2:8" x14ac:dyDescent="0.35">
      <c r="B277" t="s">
        <v>1519</v>
      </c>
      <c r="C277">
        <v>65</v>
      </c>
      <c r="D277" t="s">
        <v>1520</v>
      </c>
      <c r="E277" t="s">
        <v>1283</v>
      </c>
      <c r="F277" t="s">
        <v>1284</v>
      </c>
      <c r="G277">
        <v>5</v>
      </c>
      <c r="H277" t="s">
        <v>1125</v>
      </c>
    </row>
    <row r="278" spans="2:8" x14ac:dyDescent="0.35">
      <c r="B278" t="s">
        <v>1521</v>
      </c>
      <c r="C278">
        <v>66</v>
      </c>
      <c r="D278" t="s">
        <v>990</v>
      </c>
      <c r="E278" t="s">
        <v>1283</v>
      </c>
      <c r="F278" t="s">
        <v>1284</v>
      </c>
      <c r="G278">
        <v>5</v>
      </c>
      <c r="H278" t="s">
        <v>1125</v>
      </c>
    </row>
    <row r="279" spans="2:8" x14ac:dyDescent="0.35">
      <c r="B279" t="s">
        <v>1522</v>
      </c>
      <c r="C279">
        <v>67</v>
      </c>
      <c r="D279" t="s">
        <v>1523</v>
      </c>
      <c r="E279" t="s">
        <v>1283</v>
      </c>
      <c r="F279" t="s">
        <v>1284</v>
      </c>
      <c r="G279">
        <v>4</v>
      </c>
      <c r="H279"/>
    </row>
    <row r="280" spans="2:8" x14ac:dyDescent="0.35">
      <c r="B280" t="s">
        <v>1524</v>
      </c>
      <c r="C280">
        <v>68</v>
      </c>
      <c r="D280" t="s">
        <v>1525</v>
      </c>
      <c r="E280" t="s">
        <v>1283</v>
      </c>
      <c r="F280" t="s">
        <v>1284</v>
      </c>
      <c r="G280">
        <v>5</v>
      </c>
      <c r="H280" t="s">
        <v>1126</v>
      </c>
    </row>
    <row r="281" spans="2:8" x14ac:dyDescent="0.35">
      <c r="B281" t="s">
        <v>1526</v>
      </c>
      <c r="C281">
        <v>69</v>
      </c>
      <c r="D281" t="s">
        <v>1527</v>
      </c>
      <c r="E281" t="s">
        <v>1283</v>
      </c>
      <c r="F281" t="s">
        <v>1284</v>
      </c>
      <c r="G281">
        <v>5</v>
      </c>
      <c r="H281" t="s">
        <v>1126</v>
      </c>
    </row>
    <row r="282" spans="2:8" x14ac:dyDescent="0.35">
      <c r="B282" t="s">
        <v>1528</v>
      </c>
      <c r="C282">
        <v>70</v>
      </c>
      <c r="D282" t="s">
        <v>1000</v>
      </c>
      <c r="E282" t="s">
        <v>1283</v>
      </c>
      <c r="F282" t="s">
        <v>1284</v>
      </c>
      <c r="G282">
        <v>5</v>
      </c>
      <c r="H282" t="s">
        <v>1126</v>
      </c>
    </row>
    <row r="283" spans="2:8" x14ac:dyDescent="0.35">
      <c r="B283" t="s">
        <v>1529</v>
      </c>
      <c r="C283">
        <v>470</v>
      </c>
      <c r="D283" t="s">
        <v>1530</v>
      </c>
      <c r="E283" t="s">
        <v>1283</v>
      </c>
      <c r="F283" t="s">
        <v>1284</v>
      </c>
      <c r="G283">
        <v>4</v>
      </c>
      <c r="H283"/>
    </row>
    <row r="284" spans="2:8" x14ac:dyDescent="0.35">
      <c r="B284" t="s">
        <v>1531</v>
      </c>
      <c r="C284">
        <v>471</v>
      </c>
      <c r="D284" t="s">
        <v>1532</v>
      </c>
      <c r="E284" t="s">
        <v>1283</v>
      </c>
      <c r="F284" t="s">
        <v>1284</v>
      </c>
      <c r="G284">
        <v>5</v>
      </c>
      <c r="H284" t="s">
        <v>1126</v>
      </c>
    </row>
    <row r="285" spans="2:8" x14ac:dyDescent="0.35">
      <c r="B285" t="s">
        <v>1533</v>
      </c>
      <c r="C285">
        <v>563</v>
      </c>
      <c r="D285" t="s">
        <v>584</v>
      </c>
      <c r="E285" t="s">
        <v>1283</v>
      </c>
      <c r="F285" t="s">
        <v>1284</v>
      </c>
      <c r="G285">
        <v>5</v>
      </c>
      <c r="H285" t="s">
        <v>1126</v>
      </c>
    </row>
    <row r="286" spans="2:8" x14ac:dyDescent="0.35">
      <c r="B286" t="s">
        <v>216</v>
      </c>
      <c r="C286">
        <v>71</v>
      </c>
      <c r="D286" t="s">
        <v>1534</v>
      </c>
      <c r="E286" t="s">
        <v>1283</v>
      </c>
      <c r="F286" t="s">
        <v>1284</v>
      </c>
      <c r="G286">
        <v>2</v>
      </c>
      <c r="H286"/>
    </row>
    <row r="287" spans="2:8" x14ac:dyDescent="0.35">
      <c r="B287" t="s">
        <v>217</v>
      </c>
      <c r="C287">
        <v>837</v>
      </c>
      <c r="D287" t="s">
        <v>218</v>
      </c>
      <c r="H287"/>
    </row>
    <row r="288" spans="2:8" x14ac:dyDescent="0.35">
      <c r="B288" t="s">
        <v>1028</v>
      </c>
      <c r="C288">
        <v>1082</v>
      </c>
      <c r="D288" t="s">
        <v>533</v>
      </c>
      <c r="H288"/>
    </row>
    <row r="289" spans="2:8" x14ac:dyDescent="0.35">
      <c r="B289" t="s">
        <v>1029</v>
      </c>
      <c r="C289">
        <v>1083</v>
      </c>
      <c r="D289" t="s">
        <v>533</v>
      </c>
      <c r="H289" t="s">
        <v>1124</v>
      </c>
    </row>
    <row r="290" spans="2:8" x14ac:dyDescent="0.35">
      <c r="B290" t="s">
        <v>1030</v>
      </c>
      <c r="C290">
        <v>1084</v>
      </c>
      <c r="D290" t="s">
        <v>1031</v>
      </c>
      <c r="H290"/>
    </row>
    <row r="291" spans="2:8" x14ac:dyDescent="0.35">
      <c r="B291" t="s">
        <v>1032</v>
      </c>
      <c r="C291">
        <v>1085</v>
      </c>
      <c r="D291" t="s">
        <v>1033</v>
      </c>
      <c r="H291" t="s">
        <v>1124</v>
      </c>
    </row>
    <row r="292" spans="2:8" x14ac:dyDescent="0.35">
      <c r="B292" t="s">
        <v>219</v>
      </c>
      <c r="C292">
        <v>851</v>
      </c>
      <c r="D292" t="s">
        <v>220</v>
      </c>
      <c r="H292"/>
    </row>
    <row r="293" spans="2:8" x14ac:dyDescent="0.35">
      <c r="B293" t="s">
        <v>221</v>
      </c>
      <c r="C293">
        <v>852</v>
      </c>
      <c r="D293" t="s">
        <v>222</v>
      </c>
      <c r="H293" t="s">
        <v>1535</v>
      </c>
    </row>
    <row r="294" spans="2:8" x14ac:dyDescent="0.35">
      <c r="B294" t="s">
        <v>223</v>
      </c>
      <c r="C294">
        <v>853</v>
      </c>
      <c r="D294" t="s">
        <v>224</v>
      </c>
      <c r="H294" t="s">
        <v>1535</v>
      </c>
    </row>
    <row r="295" spans="2:8" x14ac:dyDescent="0.35">
      <c r="B295" t="s">
        <v>1536</v>
      </c>
      <c r="C295">
        <v>910</v>
      </c>
      <c r="D295" t="s">
        <v>1537</v>
      </c>
      <c r="H295" t="s">
        <v>1535</v>
      </c>
    </row>
    <row r="296" spans="2:8" x14ac:dyDescent="0.35">
      <c r="B296" t="s">
        <v>225</v>
      </c>
      <c r="C296">
        <v>941</v>
      </c>
      <c r="D296" t="s">
        <v>226</v>
      </c>
      <c r="H296" t="s">
        <v>1535</v>
      </c>
    </row>
    <row r="297" spans="2:8" x14ac:dyDescent="0.35">
      <c r="B297" t="s">
        <v>227</v>
      </c>
      <c r="C297">
        <v>854</v>
      </c>
      <c r="D297" t="s">
        <v>228</v>
      </c>
      <c r="H297"/>
    </row>
    <row r="298" spans="2:8" x14ac:dyDescent="0.35">
      <c r="B298" t="s">
        <v>229</v>
      </c>
      <c r="C298">
        <v>855</v>
      </c>
      <c r="D298" t="s">
        <v>230</v>
      </c>
      <c r="H298" t="s">
        <v>1126</v>
      </c>
    </row>
    <row r="299" spans="2:8" x14ac:dyDescent="0.35">
      <c r="B299" t="s">
        <v>231</v>
      </c>
      <c r="C299">
        <v>856</v>
      </c>
      <c r="D299" t="s">
        <v>230</v>
      </c>
      <c r="H299" t="s">
        <v>1126</v>
      </c>
    </row>
    <row r="300" spans="2:8" x14ac:dyDescent="0.35">
      <c r="B300" t="s">
        <v>232</v>
      </c>
      <c r="C300">
        <v>857</v>
      </c>
      <c r="D300" t="s">
        <v>233</v>
      </c>
      <c r="H300"/>
    </row>
    <row r="301" spans="2:8" x14ac:dyDescent="0.35">
      <c r="B301" t="s">
        <v>234</v>
      </c>
      <c r="C301">
        <v>858</v>
      </c>
      <c r="D301" t="s">
        <v>235</v>
      </c>
      <c r="H301" t="s">
        <v>1125</v>
      </c>
    </row>
    <row r="302" spans="2:8" x14ac:dyDescent="0.35">
      <c r="B302" t="s">
        <v>236</v>
      </c>
      <c r="C302">
        <v>859</v>
      </c>
      <c r="D302" t="s">
        <v>237</v>
      </c>
      <c r="H302" t="s">
        <v>1125</v>
      </c>
    </row>
    <row r="303" spans="2:8" x14ac:dyDescent="0.35">
      <c r="B303" t="s">
        <v>238</v>
      </c>
      <c r="C303">
        <v>860</v>
      </c>
      <c r="D303" t="s">
        <v>239</v>
      </c>
      <c r="H303"/>
    </row>
    <row r="304" spans="2:8" x14ac:dyDescent="0.35">
      <c r="B304" t="s">
        <v>240</v>
      </c>
      <c r="C304">
        <v>861</v>
      </c>
      <c r="D304" t="s">
        <v>241</v>
      </c>
      <c r="H304" t="s">
        <v>1126</v>
      </c>
    </row>
    <row r="305" spans="2:10" x14ac:dyDescent="0.35">
      <c r="B305" t="s">
        <v>1538</v>
      </c>
      <c r="C305">
        <v>862</v>
      </c>
      <c r="D305" t="s">
        <v>1000</v>
      </c>
      <c r="H305" t="s">
        <v>1126</v>
      </c>
    </row>
    <row r="306" spans="2:10" x14ac:dyDescent="0.35">
      <c r="B306" t="s">
        <v>242</v>
      </c>
      <c r="C306">
        <v>863</v>
      </c>
      <c r="D306" t="s">
        <v>243</v>
      </c>
      <c r="H306"/>
    </row>
    <row r="307" spans="2:10" x14ac:dyDescent="0.35">
      <c r="B307" t="s">
        <v>244</v>
      </c>
      <c r="C307">
        <v>864</v>
      </c>
      <c r="D307" t="s">
        <v>245</v>
      </c>
      <c r="H307" t="s">
        <v>1126</v>
      </c>
    </row>
    <row r="308" spans="2:10" x14ac:dyDescent="0.35">
      <c r="B308" t="s">
        <v>246</v>
      </c>
      <c r="C308">
        <v>72</v>
      </c>
      <c r="D308" t="s">
        <v>247</v>
      </c>
      <c r="E308" t="s">
        <v>1283</v>
      </c>
      <c r="F308" t="s">
        <v>1284</v>
      </c>
      <c r="G308">
        <v>3</v>
      </c>
      <c r="H308"/>
    </row>
    <row r="309" spans="2:10" x14ac:dyDescent="0.35">
      <c r="B309" t="s">
        <v>248</v>
      </c>
      <c r="C309">
        <v>73</v>
      </c>
      <c r="D309" t="s">
        <v>249</v>
      </c>
      <c r="E309" t="s">
        <v>1283</v>
      </c>
      <c r="F309" t="s">
        <v>1284</v>
      </c>
      <c r="G309">
        <v>4</v>
      </c>
      <c r="H309"/>
    </row>
    <row r="310" spans="2:10" x14ac:dyDescent="0.35">
      <c r="B310" t="s">
        <v>250</v>
      </c>
      <c r="C310">
        <v>74</v>
      </c>
      <c r="D310" t="s">
        <v>251</v>
      </c>
      <c r="E310" t="s">
        <v>1283</v>
      </c>
      <c r="F310" t="s">
        <v>1284</v>
      </c>
      <c r="G310">
        <v>5</v>
      </c>
      <c r="H310" t="s">
        <v>1127</v>
      </c>
    </row>
    <row r="311" spans="2:10" x14ac:dyDescent="0.35">
      <c r="B311" t="s">
        <v>252</v>
      </c>
      <c r="C311">
        <v>75</v>
      </c>
      <c r="D311" t="s">
        <v>1539</v>
      </c>
      <c r="E311" t="s">
        <v>1283</v>
      </c>
      <c r="F311" t="s">
        <v>1284</v>
      </c>
      <c r="G311">
        <v>5</v>
      </c>
      <c r="H311" t="s">
        <v>1127</v>
      </c>
    </row>
    <row r="312" spans="2:10" x14ac:dyDescent="0.35">
      <c r="B312" t="s">
        <v>253</v>
      </c>
      <c r="C312">
        <v>76</v>
      </c>
      <c r="D312" t="s">
        <v>254</v>
      </c>
      <c r="E312" t="s">
        <v>1283</v>
      </c>
      <c r="F312" t="s">
        <v>1284</v>
      </c>
      <c r="G312">
        <v>4</v>
      </c>
      <c r="H312"/>
    </row>
    <row r="313" spans="2:10" x14ac:dyDescent="0.35">
      <c r="B313" t="s">
        <v>255</v>
      </c>
      <c r="C313">
        <v>77</v>
      </c>
      <c r="D313" t="s">
        <v>256</v>
      </c>
      <c r="E313" t="s">
        <v>1283</v>
      </c>
      <c r="F313" t="s">
        <v>1284</v>
      </c>
      <c r="G313">
        <v>5</v>
      </c>
      <c r="H313" t="s">
        <v>1127</v>
      </c>
    </row>
    <row r="314" spans="2:10" x14ac:dyDescent="0.35">
      <c r="B314" t="s">
        <v>257</v>
      </c>
      <c r="C314">
        <v>78</v>
      </c>
      <c r="D314" t="s">
        <v>1540</v>
      </c>
      <c r="E314" t="s">
        <v>1283</v>
      </c>
      <c r="F314" t="s">
        <v>1284</v>
      </c>
      <c r="G314">
        <v>5</v>
      </c>
      <c r="H314" t="s">
        <v>1127</v>
      </c>
    </row>
    <row r="315" spans="2:10" x14ac:dyDescent="0.35">
      <c r="B315" t="s">
        <v>258</v>
      </c>
      <c r="C315">
        <v>456</v>
      </c>
      <c r="D315" t="s">
        <v>259</v>
      </c>
      <c r="E315" t="s">
        <v>1307</v>
      </c>
      <c r="F315" t="s">
        <v>1284</v>
      </c>
      <c r="G315">
        <v>4</v>
      </c>
      <c r="H315"/>
    </row>
    <row r="316" spans="2:10" x14ac:dyDescent="0.35">
      <c r="B316" t="s">
        <v>260</v>
      </c>
      <c r="C316">
        <v>457</v>
      </c>
      <c r="D316" t="s">
        <v>261</v>
      </c>
      <c r="E316" t="s">
        <v>1307</v>
      </c>
      <c r="F316" t="s">
        <v>1284</v>
      </c>
      <c r="G316">
        <v>5</v>
      </c>
      <c r="H316" t="s">
        <v>1127</v>
      </c>
    </row>
    <row r="317" spans="2:10" x14ac:dyDescent="0.35">
      <c r="B317" t="s">
        <v>262</v>
      </c>
      <c r="C317">
        <v>79</v>
      </c>
      <c r="D317" t="s">
        <v>263</v>
      </c>
      <c r="E317" t="s">
        <v>1283</v>
      </c>
      <c r="F317" t="s">
        <v>1284</v>
      </c>
      <c r="G317">
        <v>3</v>
      </c>
      <c r="H317"/>
    </row>
    <row r="318" spans="2:10" x14ac:dyDescent="0.35">
      <c r="B318" t="s">
        <v>264</v>
      </c>
      <c r="C318">
        <v>80</v>
      </c>
      <c r="D318" t="s">
        <v>265</v>
      </c>
      <c r="E318" t="s">
        <v>1283</v>
      </c>
      <c r="F318" t="s">
        <v>1284</v>
      </c>
      <c r="G318">
        <v>4</v>
      </c>
      <c r="H318"/>
    </row>
    <row r="319" spans="2:10" x14ac:dyDescent="0.35">
      <c r="B319" t="s">
        <v>1541</v>
      </c>
      <c r="C319">
        <v>81</v>
      </c>
      <c r="D319" t="s">
        <v>1542</v>
      </c>
      <c r="E319" t="s">
        <v>1283</v>
      </c>
      <c r="F319" t="s">
        <v>1284</v>
      </c>
      <c r="G319">
        <v>5</v>
      </c>
      <c r="H319" t="s">
        <v>1133</v>
      </c>
      <c r="J319" t="s">
        <v>1264</v>
      </c>
    </row>
    <row r="320" spans="2:10" x14ac:dyDescent="0.35">
      <c r="B320" t="s">
        <v>266</v>
      </c>
      <c r="C320">
        <v>82</v>
      </c>
      <c r="D320" t="s">
        <v>159</v>
      </c>
      <c r="E320" t="s">
        <v>1283</v>
      </c>
      <c r="F320" t="s">
        <v>1284</v>
      </c>
      <c r="G320">
        <v>5</v>
      </c>
      <c r="H320" t="s">
        <v>1129</v>
      </c>
      <c r="J320" t="s">
        <v>159</v>
      </c>
    </row>
    <row r="321" spans="2:10" x14ac:dyDescent="0.35">
      <c r="B321" t="s">
        <v>267</v>
      </c>
      <c r="C321">
        <v>83</v>
      </c>
      <c r="D321" t="s">
        <v>268</v>
      </c>
      <c r="E321" t="s">
        <v>1283</v>
      </c>
      <c r="F321" t="s">
        <v>1284</v>
      </c>
      <c r="G321">
        <v>5</v>
      </c>
      <c r="H321" t="s">
        <v>1129</v>
      </c>
      <c r="J321" t="s">
        <v>1259</v>
      </c>
    </row>
    <row r="322" spans="2:10" x14ac:dyDescent="0.35">
      <c r="B322" t="s">
        <v>269</v>
      </c>
      <c r="C322">
        <v>84</v>
      </c>
      <c r="D322" t="s">
        <v>270</v>
      </c>
      <c r="E322" t="s">
        <v>1283</v>
      </c>
      <c r="F322" t="s">
        <v>1284</v>
      </c>
      <c r="G322">
        <v>5</v>
      </c>
      <c r="H322" t="s">
        <v>1129</v>
      </c>
      <c r="J322" t="s">
        <v>1259</v>
      </c>
    </row>
    <row r="323" spans="2:10" x14ac:dyDescent="0.35">
      <c r="B323" t="s">
        <v>271</v>
      </c>
      <c r="C323">
        <v>85</v>
      </c>
      <c r="D323" t="s">
        <v>272</v>
      </c>
      <c r="E323" t="s">
        <v>1283</v>
      </c>
      <c r="F323" t="s">
        <v>1284</v>
      </c>
      <c r="G323">
        <v>5</v>
      </c>
      <c r="H323" t="s">
        <v>1129</v>
      </c>
      <c r="J323" t="s">
        <v>1260</v>
      </c>
    </row>
    <row r="324" spans="2:10" x14ac:dyDescent="0.35">
      <c r="B324" t="s">
        <v>273</v>
      </c>
      <c r="C324">
        <v>86</v>
      </c>
      <c r="D324" t="s">
        <v>274</v>
      </c>
      <c r="E324" t="s">
        <v>1283</v>
      </c>
      <c r="F324" t="s">
        <v>1284</v>
      </c>
      <c r="G324">
        <v>5</v>
      </c>
      <c r="H324" t="s">
        <v>1129</v>
      </c>
      <c r="J324" t="s">
        <v>1261</v>
      </c>
    </row>
    <row r="325" spans="2:10" x14ac:dyDescent="0.35">
      <c r="B325" t="s">
        <v>275</v>
      </c>
      <c r="C325">
        <v>87</v>
      </c>
      <c r="D325" t="s">
        <v>276</v>
      </c>
      <c r="E325" t="s">
        <v>1283</v>
      </c>
      <c r="F325" t="s">
        <v>1284</v>
      </c>
      <c r="G325">
        <v>5</v>
      </c>
      <c r="H325" t="s">
        <v>1129</v>
      </c>
      <c r="J325" t="s">
        <v>1262</v>
      </c>
    </row>
    <row r="326" spans="2:10" x14ac:dyDescent="0.35">
      <c r="B326" t="s">
        <v>277</v>
      </c>
      <c r="C326">
        <v>460</v>
      </c>
      <c r="D326" t="s">
        <v>278</v>
      </c>
      <c r="E326" t="s">
        <v>1283</v>
      </c>
      <c r="F326" t="s">
        <v>1284</v>
      </c>
      <c r="G326">
        <v>5</v>
      </c>
      <c r="H326" t="s">
        <v>1129</v>
      </c>
      <c r="J326" t="s">
        <v>1263</v>
      </c>
    </row>
    <row r="327" spans="2:10" x14ac:dyDescent="0.35">
      <c r="B327" t="s">
        <v>279</v>
      </c>
      <c r="C327">
        <v>464</v>
      </c>
      <c r="D327" t="s">
        <v>280</v>
      </c>
      <c r="E327" t="s">
        <v>1283</v>
      </c>
      <c r="F327" t="s">
        <v>1284</v>
      </c>
      <c r="G327">
        <v>5</v>
      </c>
      <c r="H327" t="s">
        <v>1129</v>
      </c>
      <c r="J327" t="s">
        <v>1264</v>
      </c>
    </row>
    <row r="328" spans="2:10" x14ac:dyDescent="0.35">
      <c r="B328" t="s">
        <v>281</v>
      </c>
      <c r="C328">
        <v>617</v>
      </c>
      <c r="D328" t="s">
        <v>282</v>
      </c>
      <c r="E328" t="s">
        <v>1283</v>
      </c>
      <c r="F328" t="s">
        <v>1284</v>
      </c>
      <c r="G328">
        <v>5</v>
      </c>
      <c r="H328" t="s">
        <v>1129</v>
      </c>
      <c r="J328" t="s">
        <v>997</v>
      </c>
    </row>
    <row r="329" spans="2:10" x14ac:dyDescent="0.35">
      <c r="B329" t="s">
        <v>283</v>
      </c>
      <c r="C329">
        <v>618</v>
      </c>
      <c r="D329" t="s">
        <v>284</v>
      </c>
      <c r="E329" t="s">
        <v>1283</v>
      </c>
      <c r="F329" t="s">
        <v>1284</v>
      </c>
      <c r="G329">
        <v>5</v>
      </c>
      <c r="H329" t="s">
        <v>1129</v>
      </c>
      <c r="J329" t="s">
        <v>997</v>
      </c>
    </row>
    <row r="330" spans="2:10" x14ac:dyDescent="0.35">
      <c r="B330" t="s">
        <v>1543</v>
      </c>
      <c r="C330">
        <v>656</v>
      </c>
      <c r="D330" t="s">
        <v>1544</v>
      </c>
      <c r="E330" t="s">
        <v>1283</v>
      </c>
      <c r="F330" t="s">
        <v>1284</v>
      </c>
      <c r="G330">
        <v>5</v>
      </c>
      <c r="H330" t="s">
        <v>1133</v>
      </c>
      <c r="J330" t="s">
        <v>1268</v>
      </c>
    </row>
    <row r="331" spans="2:10" x14ac:dyDescent="0.35">
      <c r="B331" t="s">
        <v>1545</v>
      </c>
      <c r="C331">
        <v>657</v>
      </c>
      <c r="D331" t="s">
        <v>1546</v>
      </c>
      <c r="E331" t="s">
        <v>1283</v>
      </c>
      <c r="F331" t="s">
        <v>1284</v>
      </c>
      <c r="G331">
        <v>5</v>
      </c>
      <c r="H331" t="s">
        <v>1133</v>
      </c>
      <c r="J331" t="s">
        <v>1267</v>
      </c>
    </row>
    <row r="332" spans="2:10" x14ac:dyDescent="0.35">
      <c r="B332" t="s">
        <v>1547</v>
      </c>
      <c r="C332">
        <v>658</v>
      </c>
      <c r="D332" t="s">
        <v>411</v>
      </c>
      <c r="E332" t="s">
        <v>1283</v>
      </c>
      <c r="F332" t="s">
        <v>1284</v>
      </c>
      <c r="G332">
        <v>5</v>
      </c>
      <c r="H332" t="s">
        <v>1133</v>
      </c>
      <c r="J332" t="s">
        <v>1271</v>
      </c>
    </row>
    <row r="333" spans="2:10" x14ac:dyDescent="0.35">
      <c r="B333" t="s">
        <v>1548</v>
      </c>
      <c r="C333">
        <v>659</v>
      </c>
      <c r="D333" t="s">
        <v>1549</v>
      </c>
      <c r="E333" t="s">
        <v>1283</v>
      </c>
      <c r="F333" t="s">
        <v>1284</v>
      </c>
      <c r="G333">
        <v>5</v>
      </c>
      <c r="H333" t="s">
        <v>1133</v>
      </c>
      <c r="J333" t="s">
        <v>1271</v>
      </c>
    </row>
    <row r="334" spans="2:10" x14ac:dyDescent="0.35">
      <c r="B334" t="s">
        <v>1550</v>
      </c>
      <c r="C334">
        <v>660</v>
      </c>
      <c r="D334" t="s">
        <v>415</v>
      </c>
      <c r="E334" t="s">
        <v>1283</v>
      </c>
      <c r="F334" t="s">
        <v>1284</v>
      </c>
      <c r="G334">
        <v>5</v>
      </c>
      <c r="H334" t="s">
        <v>1133</v>
      </c>
      <c r="J334" t="s">
        <v>415</v>
      </c>
    </row>
    <row r="335" spans="2:10" x14ac:dyDescent="0.35">
      <c r="B335" t="s">
        <v>1551</v>
      </c>
      <c r="C335">
        <v>661</v>
      </c>
      <c r="D335" t="s">
        <v>417</v>
      </c>
      <c r="E335" t="s">
        <v>1283</v>
      </c>
      <c r="F335" t="s">
        <v>1284</v>
      </c>
      <c r="G335">
        <v>5</v>
      </c>
      <c r="H335" t="s">
        <v>1133</v>
      </c>
      <c r="J335" t="s">
        <v>1269</v>
      </c>
    </row>
    <row r="336" spans="2:10" x14ac:dyDescent="0.35">
      <c r="B336" t="s">
        <v>1552</v>
      </c>
      <c r="C336">
        <v>662</v>
      </c>
      <c r="D336" t="s">
        <v>427</v>
      </c>
      <c r="E336" t="s">
        <v>1283</v>
      </c>
      <c r="F336" t="s">
        <v>1284</v>
      </c>
      <c r="G336">
        <v>5</v>
      </c>
      <c r="H336" t="s">
        <v>1133</v>
      </c>
      <c r="J336" t="s">
        <v>1266</v>
      </c>
    </row>
    <row r="337" spans="2:10" x14ac:dyDescent="0.35">
      <c r="B337" t="s">
        <v>1553</v>
      </c>
      <c r="C337">
        <v>663</v>
      </c>
      <c r="D337" t="s">
        <v>419</v>
      </c>
      <c r="E337" t="s">
        <v>1283</v>
      </c>
      <c r="F337" t="s">
        <v>1284</v>
      </c>
      <c r="G337">
        <v>5</v>
      </c>
      <c r="H337" t="s">
        <v>1133</v>
      </c>
      <c r="J337" t="s">
        <v>1271</v>
      </c>
    </row>
    <row r="338" spans="2:10" x14ac:dyDescent="0.35">
      <c r="B338" t="s">
        <v>285</v>
      </c>
      <c r="C338">
        <v>691</v>
      </c>
      <c r="D338" t="s">
        <v>286</v>
      </c>
      <c r="E338" t="s">
        <v>1283</v>
      </c>
      <c r="F338" t="s">
        <v>1284</v>
      </c>
      <c r="G338">
        <v>5</v>
      </c>
      <c r="H338" t="s">
        <v>1129</v>
      </c>
      <c r="J338" t="s">
        <v>1259</v>
      </c>
    </row>
    <row r="339" spans="2:10" x14ac:dyDescent="0.35">
      <c r="B339" t="s">
        <v>287</v>
      </c>
      <c r="C339">
        <v>692</v>
      </c>
      <c r="D339" t="s">
        <v>288</v>
      </c>
      <c r="E339" t="s">
        <v>1283</v>
      </c>
      <c r="F339" t="s">
        <v>1284</v>
      </c>
      <c r="G339">
        <v>5</v>
      </c>
      <c r="H339" t="s">
        <v>1129</v>
      </c>
      <c r="J339" t="s">
        <v>997</v>
      </c>
    </row>
    <row r="340" spans="2:10" x14ac:dyDescent="0.35">
      <c r="B340" t="s">
        <v>289</v>
      </c>
      <c r="C340">
        <v>744</v>
      </c>
      <c r="D340" t="s">
        <v>290</v>
      </c>
      <c r="H340" t="s">
        <v>1129</v>
      </c>
      <c r="J340" t="s">
        <v>997</v>
      </c>
    </row>
    <row r="341" spans="2:10" x14ac:dyDescent="0.35">
      <c r="B341" t="s">
        <v>291</v>
      </c>
      <c r="C341">
        <v>745</v>
      </c>
      <c r="D341" t="s">
        <v>292</v>
      </c>
      <c r="H341" t="s">
        <v>1129</v>
      </c>
      <c r="J341" t="s">
        <v>1259</v>
      </c>
    </row>
    <row r="342" spans="2:10" x14ac:dyDescent="0.35">
      <c r="B342" t="s">
        <v>293</v>
      </c>
      <c r="C342">
        <v>756</v>
      </c>
      <c r="D342" t="s">
        <v>294</v>
      </c>
      <c r="H342" t="s">
        <v>1129</v>
      </c>
      <c r="J342" t="s">
        <v>997</v>
      </c>
    </row>
    <row r="343" spans="2:10" x14ac:dyDescent="0.35">
      <c r="B343" t="s">
        <v>295</v>
      </c>
      <c r="C343">
        <v>764</v>
      </c>
      <c r="D343" t="s">
        <v>296</v>
      </c>
      <c r="H343" t="s">
        <v>1129</v>
      </c>
      <c r="J343" t="s">
        <v>997</v>
      </c>
    </row>
    <row r="344" spans="2:10" x14ac:dyDescent="0.35">
      <c r="B344" t="s">
        <v>297</v>
      </c>
      <c r="C344">
        <v>766</v>
      </c>
      <c r="D344" t="s">
        <v>298</v>
      </c>
      <c r="H344" t="s">
        <v>1129</v>
      </c>
      <c r="J344" t="s">
        <v>997</v>
      </c>
    </row>
    <row r="345" spans="2:10" x14ac:dyDescent="0.35">
      <c r="B345" t="s">
        <v>299</v>
      </c>
      <c r="C345">
        <v>792</v>
      </c>
      <c r="D345" t="s">
        <v>300</v>
      </c>
      <c r="H345" t="s">
        <v>1129</v>
      </c>
      <c r="J345" t="s">
        <v>1259</v>
      </c>
    </row>
    <row r="346" spans="2:10" x14ac:dyDescent="0.35">
      <c r="B346" t="s">
        <v>301</v>
      </c>
      <c r="C346">
        <v>795</v>
      </c>
      <c r="D346" t="s">
        <v>302</v>
      </c>
      <c r="H346" t="s">
        <v>1129</v>
      </c>
      <c r="J346" t="s">
        <v>1259</v>
      </c>
    </row>
    <row r="347" spans="2:10" x14ac:dyDescent="0.35">
      <c r="B347" t="s">
        <v>303</v>
      </c>
      <c r="C347">
        <v>797</v>
      </c>
      <c r="D347" t="s">
        <v>304</v>
      </c>
      <c r="H347" t="s">
        <v>1129</v>
      </c>
      <c r="J347" t="s">
        <v>1259</v>
      </c>
    </row>
    <row r="348" spans="2:10" x14ac:dyDescent="0.35">
      <c r="B348" t="s">
        <v>305</v>
      </c>
      <c r="C348">
        <v>806</v>
      </c>
      <c r="D348" t="s">
        <v>306</v>
      </c>
      <c r="H348" t="s">
        <v>1129</v>
      </c>
      <c r="J348" t="s">
        <v>1259</v>
      </c>
    </row>
    <row r="349" spans="2:10" x14ac:dyDescent="0.35">
      <c r="B349" t="s">
        <v>307</v>
      </c>
      <c r="C349">
        <v>810</v>
      </c>
      <c r="D349" t="s">
        <v>308</v>
      </c>
      <c r="H349" t="s">
        <v>1129</v>
      </c>
      <c r="J349" t="s">
        <v>1259</v>
      </c>
    </row>
    <row r="350" spans="2:10" x14ac:dyDescent="0.35">
      <c r="B350" t="s">
        <v>309</v>
      </c>
      <c r="C350">
        <v>811</v>
      </c>
      <c r="D350" t="s">
        <v>310</v>
      </c>
      <c r="H350" t="s">
        <v>1129</v>
      </c>
      <c r="J350" t="s">
        <v>1259</v>
      </c>
    </row>
    <row r="351" spans="2:10" x14ac:dyDescent="0.35">
      <c r="B351" t="s">
        <v>1554</v>
      </c>
      <c r="C351">
        <v>813</v>
      </c>
      <c r="D351" t="s">
        <v>1555</v>
      </c>
      <c r="H351" t="s">
        <v>1129</v>
      </c>
      <c r="J351" t="s">
        <v>1271</v>
      </c>
    </row>
    <row r="352" spans="2:10" x14ac:dyDescent="0.35">
      <c r="B352" t="s">
        <v>1556</v>
      </c>
      <c r="C352">
        <v>815</v>
      </c>
      <c r="D352" t="s">
        <v>425</v>
      </c>
      <c r="H352" t="s">
        <v>1129</v>
      </c>
      <c r="J352" t="s">
        <v>1271</v>
      </c>
    </row>
    <row r="353" spans="2:10" x14ac:dyDescent="0.35">
      <c r="B353" t="s">
        <v>1557</v>
      </c>
      <c r="C353">
        <v>817</v>
      </c>
      <c r="D353" t="s">
        <v>1558</v>
      </c>
      <c r="H353" t="s">
        <v>1133</v>
      </c>
      <c r="J353" t="s">
        <v>1271</v>
      </c>
    </row>
    <row r="354" spans="2:10" x14ac:dyDescent="0.35">
      <c r="B354" t="s">
        <v>311</v>
      </c>
      <c r="C354">
        <v>819</v>
      </c>
      <c r="D354" t="s">
        <v>312</v>
      </c>
      <c r="H354" t="s">
        <v>1129</v>
      </c>
      <c r="J354" t="s">
        <v>1259</v>
      </c>
    </row>
    <row r="355" spans="2:10" x14ac:dyDescent="0.35">
      <c r="B355" t="s">
        <v>313</v>
      </c>
      <c r="C355">
        <v>821</v>
      </c>
      <c r="D355" t="s">
        <v>314</v>
      </c>
      <c r="H355" t="s">
        <v>1129</v>
      </c>
      <c r="J355" t="s">
        <v>1259</v>
      </c>
    </row>
    <row r="356" spans="2:10" x14ac:dyDescent="0.35">
      <c r="B356" t="s">
        <v>315</v>
      </c>
      <c r="C356">
        <v>823</v>
      </c>
      <c r="D356" t="s">
        <v>316</v>
      </c>
      <c r="H356" t="s">
        <v>1129</v>
      </c>
      <c r="J356" t="s">
        <v>1259</v>
      </c>
    </row>
    <row r="357" spans="2:10" x14ac:dyDescent="0.35">
      <c r="B357" t="s">
        <v>317</v>
      </c>
      <c r="C357">
        <v>825</v>
      </c>
      <c r="D357" t="s">
        <v>318</v>
      </c>
      <c r="H357" t="s">
        <v>1129</v>
      </c>
      <c r="J357" t="s">
        <v>1259</v>
      </c>
    </row>
    <row r="358" spans="2:10" x14ac:dyDescent="0.35">
      <c r="B358" t="s">
        <v>319</v>
      </c>
      <c r="C358">
        <v>827</v>
      </c>
      <c r="D358" t="s">
        <v>320</v>
      </c>
      <c r="H358" t="s">
        <v>1129</v>
      </c>
      <c r="J358" t="s">
        <v>1259</v>
      </c>
    </row>
    <row r="359" spans="2:10" x14ac:dyDescent="0.35">
      <c r="B359" t="s">
        <v>321</v>
      </c>
      <c r="C359">
        <v>865</v>
      </c>
      <c r="D359" t="s">
        <v>322</v>
      </c>
      <c r="H359" t="s">
        <v>1129</v>
      </c>
      <c r="J359" t="s">
        <v>322</v>
      </c>
    </row>
    <row r="360" spans="2:10" x14ac:dyDescent="0.35">
      <c r="B360" t="s">
        <v>323</v>
      </c>
      <c r="C360"/>
      <c r="D360" t="s">
        <v>324</v>
      </c>
      <c r="H360" t="s">
        <v>1129</v>
      </c>
      <c r="J360" t="s">
        <v>159</v>
      </c>
    </row>
    <row r="361" spans="2:10" x14ac:dyDescent="0.35">
      <c r="B361" t="s">
        <v>325</v>
      </c>
      <c r="C361">
        <v>950</v>
      </c>
      <c r="D361" t="s">
        <v>326</v>
      </c>
      <c r="H361" t="s">
        <v>1129</v>
      </c>
      <c r="J361" t="s">
        <v>1259</v>
      </c>
    </row>
    <row r="362" spans="2:10" x14ac:dyDescent="0.35">
      <c r="B362" t="s">
        <v>327</v>
      </c>
      <c r="C362">
        <v>952</v>
      </c>
      <c r="D362" t="s">
        <v>328</v>
      </c>
      <c r="H362" t="s">
        <v>1129</v>
      </c>
      <c r="J362" t="s">
        <v>1259</v>
      </c>
    </row>
    <row r="363" spans="2:10" x14ac:dyDescent="0.35">
      <c r="B363" t="s">
        <v>329</v>
      </c>
      <c r="C363">
        <v>954</v>
      </c>
      <c r="D363" t="s">
        <v>330</v>
      </c>
      <c r="H363" t="s">
        <v>1129</v>
      </c>
      <c r="J363" t="s">
        <v>1259</v>
      </c>
    </row>
    <row r="364" spans="2:10" x14ac:dyDescent="0.35">
      <c r="B364" t="s">
        <v>1559</v>
      </c>
      <c r="C364">
        <v>979</v>
      </c>
      <c r="D364" t="s">
        <v>1560</v>
      </c>
      <c r="H364" t="s">
        <v>1129</v>
      </c>
      <c r="J364" t="s">
        <v>1259</v>
      </c>
    </row>
    <row r="365" spans="2:10" x14ac:dyDescent="0.35">
      <c r="B365" t="s">
        <v>1561</v>
      </c>
      <c r="C365">
        <v>980</v>
      </c>
      <c r="D365" t="s">
        <v>1562</v>
      </c>
      <c r="H365" t="s">
        <v>1129</v>
      </c>
      <c r="J365" t="s">
        <v>1259</v>
      </c>
    </row>
    <row r="366" spans="2:10" x14ac:dyDescent="0.35">
      <c r="B366" t="s">
        <v>926</v>
      </c>
      <c r="C366">
        <v>989</v>
      </c>
      <c r="D366" t="s">
        <v>927</v>
      </c>
      <c r="H366" t="s">
        <v>1129</v>
      </c>
      <c r="J366" t="s">
        <v>1259</v>
      </c>
    </row>
    <row r="367" spans="2:10" x14ac:dyDescent="0.35">
      <c r="B367" t="s">
        <v>928</v>
      </c>
      <c r="C367">
        <v>990</v>
      </c>
      <c r="D367" t="s">
        <v>929</v>
      </c>
      <c r="H367" t="s">
        <v>1129</v>
      </c>
      <c r="J367" t="s">
        <v>1259</v>
      </c>
    </row>
    <row r="368" spans="2:10" x14ac:dyDescent="0.35">
      <c r="B368" t="s">
        <v>1563</v>
      </c>
      <c r="C368">
        <v>991</v>
      </c>
      <c r="D368" t="s">
        <v>1564</v>
      </c>
      <c r="H368" t="s">
        <v>1129</v>
      </c>
      <c r="J368" t="s">
        <v>1259</v>
      </c>
    </row>
    <row r="369" spans="2:10" x14ac:dyDescent="0.35">
      <c r="B369" t="s">
        <v>930</v>
      </c>
      <c r="C369">
        <v>992</v>
      </c>
      <c r="D369" t="s">
        <v>931</v>
      </c>
      <c r="H369" t="s">
        <v>1129</v>
      </c>
      <c r="J369" t="s">
        <v>1259</v>
      </c>
    </row>
    <row r="370" spans="2:10" x14ac:dyDescent="0.35">
      <c r="B370" t="s">
        <v>1565</v>
      </c>
      <c r="C370">
        <v>993</v>
      </c>
      <c r="D370" t="s">
        <v>1566</v>
      </c>
      <c r="H370" t="s">
        <v>1129</v>
      </c>
      <c r="J370" t="s">
        <v>1259</v>
      </c>
    </row>
    <row r="371" spans="2:10" x14ac:dyDescent="0.35">
      <c r="B371" t="s">
        <v>932</v>
      </c>
      <c r="C371">
        <v>1042</v>
      </c>
      <c r="D371" t="s">
        <v>933</v>
      </c>
      <c r="H371" t="s">
        <v>1129</v>
      </c>
      <c r="J371" t="s">
        <v>997</v>
      </c>
    </row>
    <row r="372" spans="2:10" x14ac:dyDescent="0.35">
      <c r="B372" t="s">
        <v>1912</v>
      </c>
      <c r="C372" t="s">
        <v>1913</v>
      </c>
      <c r="D372" t="s">
        <v>1914</v>
      </c>
      <c r="H372" t="s">
        <v>1129</v>
      </c>
      <c r="J372" t="s">
        <v>1259</v>
      </c>
    </row>
    <row r="373" spans="2:10" x14ac:dyDescent="0.35">
      <c r="B373" t="s">
        <v>1915</v>
      </c>
      <c r="C373" t="s">
        <v>1916</v>
      </c>
      <c r="D373" t="s">
        <v>1917</v>
      </c>
      <c r="H373" t="s">
        <v>1129</v>
      </c>
      <c r="J373" t="s">
        <v>1259</v>
      </c>
    </row>
    <row r="374" spans="2:10" x14ac:dyDescent="0.35">
      <c r="B374" t="s">
        <v>1918</v>
      </c>
      <c r="C374" t="s">
        <v>1919</v>
      </c>
      <c r="D374" t="s">
        <v>1920</v>
      </c>
      <c r="H374" t="s">
        <v>1129</v>
      </c>
      <c r="J374" t="s">
        <v>1259</v>
      </c>
    </row>
    <row r="375" spans="2:10" x14ac:dyDescent="0.35">
      <c r="B375" t="s">
        <v>331</v>
      </c>
      <c r="C375">
        <v>88</v>
      </c>
      <c r="D375" t="s">
        <v>332</v>
      </c>
      <c r="E375" t="s">
        <v>1283</v>
      </c>
      <c r="F375" t="s">
        <v>1284</v>
      </c>
      <c r="G375">
        <v>4</v>
      </c>
      <c r="H375"/>
      <c r="J375" t="s">
        <v>1567</v>
      </c>
    </row>
    <row r="376" spans="2:10" x14ac:dyDescent="0.35">
      <c r="B376" t="s">
        <v>1568</v>
      </c>
      <c r="C376">
        <v>89</v>
      </c>
      <c r="D376" t="s">
        <v>1569</v>
      </c>
      <c r="E376" t="s">
        <v>1283</v>
      </c>
      <c r="F376" t="s">
        <v>1284</v>
      </c>
      <c r="G376">
        <v>5</v>
      </c>
      <c r="H376" t="s">
        <v>1133</v>
      </c>
      <c r="J376" t="s">
        <v>1271</v>
      </c>
    </row>
    <row r="377" spans="2:10" x14ac:dyDescent="0.35">
      <c r="B377" t="s">
        <v>333</v>
      </c>
      <c r="C377">
        <v>90</v>
      </c>
      <c r="D377" t="s">
        <v>334</v>
      </c>
      <c r="E377" t="s">
        <v>1283</v>
      </c>
      <c r="F377" t="s">
        <v>1284</v>
      </c>
      <c r="G377">
        <v>5</v>
      </c>
      <c r="H377" t="s">
        <v>1129</v>
      </c>
      <c r="J377" t="s">
        <v>159</v>
      </c>
    </row>
    <row r="378" spans="2:10" x14ac:dyDescent="0.35">
      <c r="B378" t="s">
        <v>335</v>
      </c>
      <c r="C378">
        <v>91</v>
      </c>
      <c r="D378" t="s">
        <v>1570</v>
      </c>
      <c r="E378" t="s">
        <v>1283</v>
      </c>
      <c r="F378" t="s">
        <v>1284</v>
      </c>
      <c r="G378">
        <v>5</v>
      </c>
      <c r="H378" t="s">
        <v>1129</v>
      </c>
      <c r="J378" t="s">
        <v>1259</v>
      </c>
    </row>
    <row r="379" spans="2:10" x14ac:dyDescent="0.35">
      <c r="B379" t="s">
        <v>336</v>
      </c>
      <c r="C379">
        <v>92</v>
      </c>
      <c r="D379" t="s">
        <v>1571</v>
      </c>
      <c r="E379" t="s">
        <v>1283</v>
      </c>
      <c r="F379" t="s">
        <v>1284</v>
      </c>
      <c r="G379">
        <v>5</v>
      </c>
      <c r="H379" t="s">
        <v>1129</v>
      </c>
      <c r="J379" t="s">
        <v>1259</v>
      </c>
    </row>
    <row r="380" spans="2:10" x14ac:dyDescent="0.35">
      <c r="B380" t="s">
        <v>337</v>
      </c>
      <c r="C380">
        <v>93</v>
      </c>
      <c r="D380" t="s">
        <v>338</v>
      </c>
      <c r="E380" t="s">
        <v>1283</v>
      </c>
      <c r="F380" t="s">
        <v>1284</v>
      </c>
      <c r="G380">
        <v>5</v>
      </c>
      <c r="H380" t="s">
        <v>1129</v>
      </c>
      <c r="J380" t="s">
        <v>1260</v>
      </c>
    </row>
    <row r="381" spans="2:10" x14ac:dyDescent="0.35">
      <c r="B381" t="s">
        <v>339</v>
      </c>
      <c r="C381">
        <v>94</v>
      </c>
      <c r="D381" t="s">
        <v>340</v>
      </c>
      <c r="E381" t="s">
        <v>1283</v>
      </c>
      <c r="F381" t="s">
        <v>1284</v>
      </c>
      <c r="G381">
        <v>5</v>
      </c>
      <c r="H381" t="s">
        <v>1129</v>
      </c>
      <c r="J381" t="s">
        <v>1261</v>
      </c>
    </row>
    <row r="382" spans="2:10" x14ac:dyDescent="0.35">
      <c r="B382" t="s">
        <v>341</v>
      </c>
      <c r="C382">
        <v>95</v>
      </c>
      <c r="D382" t="s">
        <v>1572</v>
      </c>
      <c r="E382" t="s">
        <v>1515</v>
      </c>
      <c r="F382" t="s">
        <v>1284</v>
      </c>
      <c r="G382">
        <v>5</v>
      </c>
      <c r="H382" t="s">
        <v>1129</v>
      </c>
      <c r="J382" t="s">
        <v>1262</v>
      </c>
    </row>
    <row r="383" spans="2:10" x14ac:dyDescent="0.35">
      <c r="B383" t="s">
        <v>342</v>
      </c>
      <c r="C383">
        <v>461</v>
      </c>
      <c r="D383" t="s">
        <v>343</v>
      </c>
      <c r="E383" t="s">
        <v>1283</v>
      </c>
      <c r="F383" t="s">
        <v>1284</v>
      </c>
      <c r="G383">
        <v>5</v>
      </c>
      <c r="H383" t="s">
        <v>1129</v>
      </c>
      <c r="J383" t="s">
        <v>1263</v>
      </c>
    </row>
    <row r="384" spans="2:10" x14ac:dyDescent="0.35">
      <c r="B384" t="s">
        <v>1573</v>
      </c>
      <c r="C384">
        <v>466</v>
      </c>
      <c r="D384" t="s">
        <v>1574</v>
      </c>
      <c r="E384" t="s">
        <v>1283</v>
      </c>
      <c r="F384" t="s">
        <v>1284</v>
      </c>
      <c r="G384">
        <v>5</v>
      </c>
      <c r="H384" t="s">
        <v>1129</v>
      </c>
      <c r="J384" t="s">
        <v>1264</v>
      </c>
    </row>
    <row r="385" spans="2:10" x14ac:dyDescent="0.35">
      <c r="B385" t="s">
        <v>344</v>
      </c>
      <c r="C385">
        <v>96</v>
      </c>
      <c r="D385" t="s">
        <v>345</v>
      </c>
      <c r="E385" t="s">
        <v>1283</v>
      </c>
      <c r="F385" t="s">
        <v>1284</v>
      </c>
      <c r="G385">
        <v>4</v>
      </c>
      <c r="H385"/>
      <c r="J385" t="s">
        <v>1567</v>
      </c>
    </row>
    <row r="386" spans="2:10" x14ac:dyDescent="0.35">
      <c r="B386" t="s">
        <v>346</v>
      </c>
      <c r="C386">
        <v>323</v>
      </c>
      <c r="D386" t="s">
        <v>347</v>
      </c>
      <c r="E386" t="s">
        <v>1283</v>
      </c>
      <c r="F386" t="s">
        <v>1284</v>
      </c>
      <c r="G386">
        <v>5</v>
      </c>
      <c r="H386" t="s">
        <v>1129</v>
      </c>
      <c r="J386" t="s">
        <v>1265</v>
      </c>
    </row>
    <row r="387" spans="2:10" x14ac:dyDescent="0.35">
      <c r="B387" t="s">
        <v>348</v>
      </c>
      <c r="C387">
        <v>324</v>
      </c>
      <c r="D387" t="s">
        <v>1575</v>
      </c>
      <c r="E387" t="s">
        <v>1283</v>
      </c>
      <c r="F387" t="s">
        <v>1284</v>
      </c>
      <c r="G387">
        <v>5</v>
      </c>
      <c r="H387" t="s">
        <v>1129</v>
      </c>
      <c r="J387" t="s">
        <v>1265</v>
      </c>
    </row>
    <row r="388" spans="2:10" x14ac:dyDescent="0.35">
      <c r="B388" t="s">
        <v>1576</v>
      </c>
      <c r="C388">
        <v>637</v>
      </c>
      <c r="D388" t="s">
        <v>1577</v>
      </c>
      <c r="E388" t="s">
        <v>1283</v>
      </c>
      <c r="F388" t="s">
        <v>1284</v>
      </c>
      <c r="G388">
        <v>5</v>
      </c>
      <c r="H388" t="s">
        <v>1129</v>
      </c>
      <c r="J388" t="s">
        <v>1265</v>
      </c>
    </row>
    <row r="389" spans="2:10" x14ac:dyDescent="0.35">
      <c r="B389" t="s">
        <v>349</v>
      </c>
      <c r="C389">
        <v>638</v>
      </c>
      <c r="D389" t="s">
        <v>350</v>
      </c>
      <c r="E389" t="s">
        <v>1283</v>
      </c>
      <c r="F389" t="s">
        <v>1284</v>
      </c>
      <c r="G389">
        <v>5</v>
      </c>
      <c r="H389" t="s">
        <v>1129</v>
      </c>
      <c r="J389" t="s">
        <v>1265</v>
      </c>
    </row>
    <row r="390" spans="2:10" x14ac:dyDescent="0.35">
      <c r="B390" t="s">
        <v>351</v>
      </c>
      <c r="C390">
        <v>639</v>
      </c>
      <c r="D390" t="s">
        <v>352</v>
      </c>
      <c r="E390" t="s">
        <v>1283</v>
      </c>
      <c r="F390" t="s">
        <v>1284</v>
      </c>
      <c r="G390">
        <v>5</v>
      </c>
      <c r="H390" t="s">
        <v>1129</v>
      </c>
      <c r="J390" t="s">
        <v>1265</v>
      </c>
    </row>
    <row r="391" spans="2:10" x14ac:dyDescent="0.35">
      <c r="B391" t="s">
        <v>353</v>
      </c>
      <c r="C391">
        <v>642</v>
      </c>
      <c r="D391" t="s">
        <v>354</v>
      </c>
      <c r="E391" t="s">
        <v>1283</v>
      </c>
      <c r="F391" t="s">
        <v>1284</v>
      </c>
      <c r="G391">
        <v>5</v>
      </c>
      <c r="H391" t="s">
        <v>1129</v>
      </c>
      <c r="J391" t="s">
        <v>1265</v>
      </c>
    </row>
    <row r="392" spans="2:10" x14ac:dyDescent="0.35">
      <c r="B392" t="s">
        <v>355</v>
      </c>
      <c r="C392">
        <v>643</v>
      </c>
      <c r="D392" t="s">
        <v>356</v>
      </c>
      <c r="E392" t="s">
        <v>1283</v>
      </c>
      <c r="F392" t="s">
        <v>1284</v>
      </c>
      <c r="G392">
        <v>5</v>
      </c>
      <c r="H392" t="s">
        <v>1129</v>
      </c>
      <c r="J392" t="s">
        <v>1265</v>
      </c>
    </row>
    <row r="393" spans="2:10" x14ac:dyDescent="0.35">
      <c r="B393" t="s">
        <v>357</v>
      </c>
      <c r="C393">
        <v>644</v>
      </c>
      <c r="D393" t="s">
        <v>1578</v>
      </c>
      <c r="E393" t="s">
        <v>1283</v>
      </c>
      <c r="F393" t="s">
        <v>1284</v>
      </c>
      <c r="G393">
        <v>5</v>
      </c>
      <c r="H393" t="s">
        <v>1129</v>
      </c>
      <c r="J393" t="s">
        <v>1265</v>
      </c>
    </row>
    <row r="394" spans="2:10" x14ac:dyDescent="0.35">
      <c r="B394" t="s">
        <v>358</v>
      </c>
      <c r="C394">
        <v>645</v>
      </c>
      <c r="D394" t="s">
        <v>359</v>
      </c>
      <c r="E394" t="s">
        <v>1283</v>
      </c>
      <c r="F394" t="s">
        <v>1284</v>
      </c>
      <c r="G394">
        <v>5</v>
      </c>
      <c r="H394" t="s">
        <v>1129</v>
      </c>
      <c r="J394" t="s">
        <v>1265</v>
      </c>
    </row>
    <row r="395" spans="2:10" x14ac:dyDescent="0.35">
      <c r="B395" t="s">
        <v>360</v>
      </c>
      <c r="C395">
        <v>646</v>
      </c>
      <c r="D395" t="s">
        <v>361</v>
      </c>
      <c r="E395" t="s">
        <v>1283</v>
      </c>
      <c r="F395" t="s">
        <v>1284</v>
      </c>
      <c r="G395">
        <v>5</v>
      </c>
      <c r="H395" t="s">
        <v>1129</v>
      </c>
      <c r="J395" t="s">
        <v>1265</v>
      </c>
    </row>
    <row r="396" spans="2:10" x14ac:dyDescent="0.35">
      <c r="B396" t="s">
        <v>362</v>
      </c>
      <c r="C396">
        <v>647</v>
      </c>
      <c r="D396" t="s">
        <v>363</v>
      </c>
      <c r="E396" t="s">
        <v>1283</v>
      </c>
      <c r="F396" t="s">
        <v>1284</v>
      </c>
      <c r="G396">
        <v>5</v>
      </c>
      <c r="H396" t="s">
        <v>1129</v>
      </c>
      <c r="J396" t="s">
        <v>1265</v>
      </c>
    </row>
    <row r="397" spans="2:10" x14ac:dyDescent="0.35">
      <c r="B397" t="s">
        <v>1579</v>
      </c>
      <c r="C397">
        <v>648</v>
      </c>
      <c r="D397" t="s">
        <v>1580</v>
      </c>
      <c r="E397" t="s">
        <v>1283</v>
      </c>
      <c r="F397" t="s">
        <v>1284</v>
      </c>
      <c r="G397">
        <v>5</v>
      </c>
      <c r="H397" t="s">
        <v>1133</v>
      </c>
      <c r="J397" t="s">
        <v>1265</v>
      </c>
    </row>
    <row r="398" spans="2:10" x14ac:dyDescent="0.35">
      <c r="B398" t="s">
        <v>364</v>
      </c>
      <c r="C398">
        <v>649</v>
      </c>
      <c r="D398" t="s">
        <v>365</v>
      </c>
      <c r="E398" t="s">
        <v>1283</v>
      </c>
      <c r="F398" t="s">
        <v>1284</v>
      </c>
      <c r="G398">
        <v>5</v>
      </c>
      <c r="H398" t="s">
        <v>1129</v>
      </c>
      <c r="J398" t="s">
        <v>1265</v>
      </c>
    </row>
    <row r="399" spans="2:10" x14ac:dyDescent="0.35">
      <c r="B399" t="s">
        <v>366</v>
      </c>
      <c r="C399">
        <v>650</v>
      </c>
      <c r="D399" t="s">
        <v>367</v>
      </c>
      <c r="E399" t="s">
        <v>1283</v>
      </c>
      <c r="F399" t="s">
        <v>1284</v>
      </c>
      <c r="G399">
        <v>5</v>
      </c>
      <c r="H399" t="s">
        <v>1129</v>
      </c>
      <c r="J399" t="s">
        <v>1265</v>
      </c>
    </row>
    <row r="400" spans="2:10" x14ac:dyDescent="0.35">
      <c r="B400" t="s">
        <v>1581</v>
      </c>
      <c r="C400">
        <v>651</v>
      </c>
      <c r="D400" t="s">
        <v>1582</v>
      </c>
      <c r="E400" t="s">
        <v>1283</v>
      </c>
      <c r="F400" t="s">
        <v>1284</v>
      </c>
      <c r="G400">
        <v>5</v>
      </c>
      <c r="H400" t="s">
        <v>1133</v>
      </c>
      <c r="J400" t="s">
        <v>1265</v>
      </c>
    </row>
    <row r="401" spans="2:10" x14ac:dyDescent="0.35">
      <c r="B401" t="s">
        <v>1583</v>
      </c>
      <c r="C401">
        <v>652</v>
      </c>
      <c r="D401" t="s">
        <v>1584</v>
      </c>
      <c r="E401" t="s">
        <v>1283</v>
      </c>
      <c r="F401" t="s">
        <v>1284</v>
      </c>
      <c r="G401">
        <v>5</v>
      </c>
      <c r="H401" t="s">
        <v>1129</v>
      </c>
      <c r="J401" t="s">
        <v>1265</v>
      </c>
    </row>
    <row r="402" spans="2:10" x14ac:dyDescent="0.35">
      <c r="B402" t="s">
        <v>1585</v>
      </c>
      <c r="C402">
        <v>653</v>
      </c>
      <c r="D402" t="s">
        <v>1586</v>
      </c>
      <c r="E402" t="s">
        <v>1283</v>
      </c>
      <c r="F402" t="s">
        <v>1284</v>
      </c>
      <c r="G402">
        <v>5</v>
      </c>
      <c r="H402" t="s">
        <v>1133</v>
      </c>
      <c r="J402" t="s">
        <v>1265</v>
      </c>
    </row>
    <row r="403" spans="2:10" x14ac:dyDescent="0.35">
      <c r="B403" t="s">
        <v>368</v>
      </c>
      <c r="C403">
        <v>654</v>
      </c>
      <c r="D403" t="s">
        <v>369</v>
      </c>
      <c r="E403" t="s">
        <v>1283</v>
      </c>
      <c r="F403" t="s">
        <v>1284</v>
      </c>
      <c r="G403">
        <v>5</v>
      </c>
      <c r="H403" t="s">
        <v>1129</v>
      </c>
      <c r="J403" t="s">
        <v>1265</v>
      </c>
    </row>
    <row r="404" spans="2:10" x14ac:dyDescent="0.35">
      <c r="B404" t="s">
        <v>370</v>
      </c>
      <c r="C404">
        <v>718</v>
      </c>
      <c r="D404" t="s">
        <v>371</v>
      </c>
      <c r="E404" t="s">
        <v>1283</v>
      </c>
      <c r="F404" t="s">
        <v>1284</v>
      </c>
      <c r="G404">
        <v>5</v>
      </c>
      <c r="H404" t="s">
        <v>1129</v>
      </c>
      <c r="J404" t="s">
        <v>1265</v>
      </c>
    </row>
    <row r="405" spans="2:10" x14ac:dyDescent="0.35">
      <c r="B405" t="s">
        <v>1587</v>
      </c>
      <c r="C405">
        <v>782</v>
      </c>
      <c r="D405" t="s">
        <v>1588</v>
      </c>
      <c r="E405" t="s">
        <v>1283</v>
      </c>
      <c r="F405" t="s">
        <v>1284</v>
      </c>
      <c r="G405">
        <v>5</v>
      </c>
      <c r="H405" t="s">
        <v>1133</v>
      </c>
      <c r="J405" t="s">
        <v>1265</v>
      </c>
    </row>
    <row r="406" spans="2:10" x14ac:dyDescent="0.35">
      <c r="B406" t="s">
        <v>1589</v>
      </c>
      <c r="C406">
        <v>783</v>
      </c>
      <c r="D406" t="s">
        <v>1590</v>
      </c>
      <c r="E406" t="s">
        <v>1283</v>
      </c>
      <c r="F406" t="s">
        <v>1284</v>
      </c>
      <c r="G406">
        <v>5</v>
      </c>
      <c r="H406" t="s">
        <v>1133</v>
      </c>
      <c r="J406" t="s">
        <v>1265</v>
      </c>
    </row>
    <row r="407" spans="2:10" x14ac:dyDescent="0.35">
      <c r="B407" t="s">
        <v>372</v>
      </c>
      <c r="C407">
        <v>97</v>
      </c>
      <c r="D407" t="s">
        <v>373</v>
      </c>
      <c r="E407" t="s">
        <v>1307</v>
      </c>
      <c r="F407" t="s">
        <v>1284</v>
      </c>
      <c r="G407">
        <v>4</v>
      </c>
      <c r="H407"/>
      <c r="J407" t="s">
        <v>1567</v>
      </c>
    </row>
    <row r="408" spans="2:10" x14ac:dyDescent="0.35">
      <c r="B408" t="s">
        <v>374</v>
      </c>
      <c r="C408">
        <v>98</v>
      </c>
      <c r="D408" t="s">
        <v>1591</v>
      </c>
      <c r="E408" t="s">
        <v>1307</v>
      </c>
      <c r="F408" t="s">
        <v>1284</v>
      </c>
      <c r="G408">
        <v>5</v>
      </c>
      <c r="H408" t="s">
        <v>1131</v>
      </c>
      <c r="J408" t="s">
        <v>1592</v>
      </c>
    </row>
    <row r="409" spans="2:10" x14ac:dyDescent="0.35">
      <c r="B409" t="s">
        <v>375</v>
      </c>
      <c r="C409">
        <v>99</v>
      </c>
      <c r="D409" t="s">
        <v>1593</v>
      </c>
      <c r="E409" t="s">
        <v>1307</v>
      </c>
      <c r="F409" t="s">
        <v>1284</v>
      </c>
      <c r="G409">
        <v>5</v>
      </c>
      <c r="H409" t="s">
        <v>1131</v>
      </c>
      <c r="J409" t="s">
        <v>1592</v>
      </c>
    </row>
    <row r="410" spans="2:10" x14ac:dyDescent="0.35">
      <c r="B410" t="s">
        <v>376</v>
      </c>
      <c r="C410">
        <v>100</v>
      </c>
      <c r="D410" t="s">
        <v>1594</v>
      </c>
      <c r="E410" t="s">
        <v>1307</v>
      </c>
      <c r="F410" t="s">
        <v>1284</v>
      </c>
      <c r="G410">
        <v>5</v>
      </c>
      <c r="H410" t="s">
        <v>1131</v>
      </c>
      <c r="J410" t="s">
        <v>1595</v>
      </c>
    </row>
    <row r="411" spans="2:10" x14ac:dyDescent="0.35">
      <c r="B411" t="s">
        <v>377</v>
      </c>
      <c r="C411">
        <v>101</v>
      </c>
      <c r="D411" t="s">
        <v>1596</v>
      </c>
      <c r="E411" t="s">
        <v>1307</v>
      </c>
      <c r="F411" t="s">
        <v>1284</v>
      </c>
      <c r="G411">
        <v>5</v>
      </c>
      <c r="H411" t="s">
        <v>1131</v>
      </c>
      <c r="J411" t="s">
        <v>1597</v>
      </c>
    </row>
    <row r="412" spans="2:10" x14ac:dyDescent="0.35">
      <c r="B412" t="s">
        <v>378</v>
      </c>
      <c r="C412">
        <v>102</v>
      </c>
      <c r="D412" t="s">
        <v>1598</v>
      </c>
      <c r="E412" t="s">
        <v>1307</v>
      </c>
      <c r="F412" t="s">
        <v>1284</v>
      </c>
      <c r="G412">
        <v>5</v>
      </c>
      <c r="H412" t="s">
        <v>1131</v>
      </c>
      <c r="J412" t="s">
        <v>1599</v>
      </c>
    </row>
    <row r="413" spans="2:10" x14ac:dyDescent="0.35">
      <c r="B413" t="s">
        <v>379</v>
      </c>
      <c r="C413">
        <v>462</v>
      </c>
      <c r="D413" t="s">
        <v>1600</v>
      </c>
      <c r="E413" t="s">
        <v>1307</v>
      </c>
      <c r="F413" t="s">
        <v>1284</v>
      </c>
      <c r="G413">
        <v>5</v>
      </c>
      <c r="H413" t="s">
        <v>1131</v>
      </c>
      <c r="J413" t="s">
        <v>1601</v>
      </c>
    </row>
    <row r="414" spans="2:10" x14ac:dyDescent="0.35">
      <c r="B414" t="s">
        <v>380</v>
      </c>
      <c r="C414">
        <v>465</v>
      </c>
      <c r="D414" t="s">
        <v>1602</v>
      </c>
      <c r="E414" t="s">
        <v>5</v>
      </c>
      <c r="F414" t="s">
        <v>1284</v>
      </c>
      <c r="G414">
        <v>5</v>
      </c>
      <c r="H414" t="s">
        <v>1131</v>
      </c>
      <c r="J414" t="s">
        <v>1603</v>
      </c>
    </row>
    <row r="415" spans="2:10" x14ac:dyDescent="0.35">
      <c r="B415" t="s">
        <v>1604</v>
      </c>
      <c r="C415">
        <v>674</v>
      </c>
      <c r="D415" t="s">
        <v>1605</v>
      </c>
      <c r="E415" t="s">
        <v>1283</v>
      </c>
      <c r="F415" t="s">
        <v>1284</v>
      </c>
      <c r="G415">
        <v>5</v>
      </c>
      <c r="H415" t="s">
        <v>1134</v>
      </c>
      <c r="J415" t="s">
        <v>1606</v>
      </c>
    </row>
    <row r="416" spans="2:10" x14ac:dyDescent="0.35">
      <c r="B416" t="s">
        <v>1607</v>
      </c>
      <c r="C416">
        <v>675</v>
      </c>
      <c r="D416" t="s">
        <v>1608</v>
      </c>
      <c r="E416" t="s">
        <v>1283</v>
      </c>
      <c r="F416" t="s">
        <v>1284</v>
      </c>
      <c r="G416">
        <v>5</v>
      </c>
      <c r="H416" t="s">
        <v>1134</v>
      </c>
      <c r="J416" t="s">
        <v>1609</v>
      </c>
    </row>
    <row r="417" spans="2:10" x14ac:dyDescent="0.35">
      <c r="B417" t="s">
        <v>1610</v>
      </c>
      <c r="C417">
        <v>676</v>
      </c>
      <c r="D417" t="s">
        <v>1611</v>
      </c>
      <c r="E417" t="s">
        <v>1283</v>
      </c>
      <c r="F417" t="s">
        <v>1284</v>
      </c>
      <c r="G417">
        <v>5</v>
      </c>
      <c r="H417" t="s">
        <v>1134</v>
      </c>
      <c r="J417" t="s">
        <v>1612</v>
      </c>
    </row>
    <row r="418" spans="2:10" x14ac:dyDescent="0.35">
      <c r="B418" t="s">
        <v>1613</v>
      </c>
      <c r="C418">
        <v>677</v>
      </c>
      <c r="D418" t="s">
        <v>1614</v>
      </c>
      <c r="E418" t="s">
        <v>1515</v>
      </c>
      <c r="F418" t="s">
        <v>1284</v>
      </c>
      <c r="G418">
        <v>5</v>
      </c>
      <c r="H418" t="s">
        <v>1134</v>
      </c>
      <c r="J418" t="s">
        <v>1612</v>
      </c>
    </row>
    <row r="419" spans="2:10" x14ac:dyDescent="0.35">
      <c r="B419" t="s">
        <v>1615</v>
      </c>
      <c r="C419">
        <v>678</v>
      </c>
      <c r="D419" t="s">
        <v>1616</v>
      </c>
      <c r="E419" t="s">
        <v>1283</v>
      </c>
      <c r="F419" t="s">
        <v>1284</v>
      </c>
      <c r="G419">
        <v>5</v>
      </c>
      <c r="H419" t="s">
        <v>1134</v>
      </c>
      <c r="J419" t="s">
        <v>1617</v>
      </c>
    </row>
    <row r="420" spans="2:10" x14ac:dyDescent="0.35">
      <c r="B420" t="s">
        <v>1618</v>
      </c>
      <c r="C420">
        <v>679</v>
      </c>
      <c r="D420" t="s">
        <v>1619</v>
      </c>
      <c r="E420" t="s">
        <v>1283</v>
      </c>
      <c r="F420" t="s">
        <v>1284</v>
      </c>
      <c r="G420">
        <v>5</v>
      </c>
      <c r="H420" t="s">
        <v>1134</v>
      </c>
      <c r="J420" t="s">
        <v>1620</v>
      </c>
    </row>
    <row r="421" spans="2:10" x14ac:dyDescent="0.35">
      <c r="B421" t="s">
        <v>1621</v>
      </c>
      <c r="C421">
        <v>680</v>
      </c>
      <c r="D421" t="s">
        <v>1622</v>
      </c>
      <c r="E421" t="s">
        <v>1283</v>
      </c>
      <c r="F421" t="s">
        <v>1284</v>
      </c>
      <c r="G421">
        <v>5</v>
      </c>
      <c r="H421" t="s">
        <v>1134</v>
      </c>
      <c r="J421" t="s">
        <v>1623</v>
      </c>
    </row>
    <row r="422" spans="2:10" x14ac:dyDescent="0.35">
      <c r="B422" t="s">
        <v>1624</v>
      </c>
      <c r="C422">
        <v>681</v>
      </c>
      <c r="D422" t="s">
        <v>1625</v>
      </c>
      <c r="E422" t="s">
        <v>1283</v>
      </c>
      <c r="F422" t="s">
        <v>1284</v>
      </c>
      <c r="G422">
        <v>5</v>
      </c>
      <c r="H422" t="s">
        <v>1134</v>
      </c>
      <c r="J422" t="s">
        <v>1612</v>
      </c>
    </row>
    <row r="423" spans="2:10" x14ac:dyDescent="0.35">
      <c r="B423" t="s">
        <v>381</v>
      </c>
      <c r="C423">
        <v>955</v>
      </c>
      <c r="D423" t="s">
        <v>382</v>
      </c>
      <c r="H423" t="s">
        <v>1134</v>
      </c>
      <c r="J423" t="s">
        <v>1592</v>
      </c>
    </row>
    <row r="424" spans="2:10" x14ac:dyDescent="0.35">
      <c r="B424" t="s">
        <v>383</v>
      </c>
      <c r="C424">
        <v>956</v>
      </c>
      <c r="D424" t="s">
        <v>384</v>
      </c>
      <c r="H424" t="s">
        <v>1134</v>
      </c>
      <c r="J424" t="s">
        <v>1592</v>
      </c>
    </row>
    <row r="425" spans="2:10" x14ac:dyDescent="0.35">
      <c r="B425" t="s">
        <v>1929</v>
      </c>
      <c r="C425" t="s">
        <v>2018</v>
      </c>
      <c r="D425" t="s">
        <v>2019</v>
      </c>
      <c r="H425" t="s">
        <v>1134</v>
      </c>
      <c r="J425" t="s">
        <v>1612</v>
      </c>
    </row>
    <row r="426" spans="2:10" x14ac:dyDescent="0.35">
      <c r="B426" t="s">
        <v>1930</v>
      </c>
      <c r="C426" t="s">
        <v>2020</v>
      </c>
      <c r="D426" t="s">
        <v>2021</v>
      </c>
      <c r="H426" t="s">
        <v>1134</v>
      </c>
      <c r="J426" t="s">
        <v>1612</v>
      </c>
    </row>
    <row r="427" spans="2:10" x14ac:dyDescent="0.35">
      <c r="B427" t="s">
        <v>1931</v>
      </c>
      <c r="C427" t="s">
        <v>2022</v>
      </c>
      <c r="D427" t="s">
        <v>2023</v>
      </c>
      <c r="H427" t="s">
        <v>1134</v>
      </c>
      <c r="J427" t="s">
        <v>1612</v>
      </c>
    </row>
    <row r="428" spans="2:10" x14ac:dyDescent="0.35">
      <c r="B428" t="s">
        <v>385</v>
      </c>
      <c r="C428">
        <v>103</v>
      </c>
      <c r="D428" t="s">
        <v>373</v>
      </c>
      <c r="E428" t="s">
        <v>1307</v>
      </c>
      <c r="F428" t="s">
        <v>1284</v>
      </c>
      <c r="G428">
        <v>4</v>
      </c>
      <c r="H428"/>
      <c r="J428" t="s">
        <v>1567</v>
      </c>
    </row>
    <row r="429" spans="2:10" x14ac:dyDescent="0.35">
      <c r="B429" t="s">
        <v>386</v>
      </c>
      <c r="C429">
        <v>104</v>
      </c>
      <c r="D429" t="s">
        <v>387</v>
      </c>
      <c r="E429" t="s">
        <v>1307</v>
      </c>
      <c r="F429" t="s">
        <v>1284</v>
      </c>
      <c r="G429">
        <v>5</v>
      </c>
      <c r="H429" t="s">
        <v>1131</v>
      </c>
      <c r="J429" t="s">
        <v>1592</v>
      </c>
    </row>
    <row r="430" spans="2:10" x14ac:dyDescent="0.35">
      <c r="B430" t="s">
        <v>388</v>
      </c>
      <c r="C430">
        <v>105</v>
      </c>
      <c r="D430" t="s">
        <v>389</v>
      </c>
      <c r="E430" t="s">
        <v>1307</v>
      </c>
      <c r="F430" t="s">
        <v>1284</v>
      </c>
      <c r="G430">
        <v>5</v>
      </c>
      <c r="H430" t="s">
        <v>1131</v>
      </c>
      <c r="J430" t="s">
        <v>1592</v>
      </c>
    </row>
    <row r="431" spans="2:10" x14ac:dyDescent="0.35">
      <c r="B431" t="s">
        <v>390</v>
      </c>
      <c r="C431">
        <v>106</v>
      </c>
      <c r="D431" t="s">
        <v>1626</v>
      </c>
      <c r="E431" t="s">
        <v>1307</v>
      </c>
      <c r="F431" t="s">
        <v>1284</v>
      </c>
      <c r="G431">
        <v>5</v>
      </c>
      <c r="H431" t="s">
        <v>1131</v>
      </c>
      <c r="J431" t="s">
        <v>1595</v>
      </c>
    </row>
    <row r="432" spans="2:10" x14ac:dyDescent="0.35">
      <c r="B432" t="s">
        <v>391</v>
      </c>
      <c r="C432">
        <v>107</v>
      </c>
      <c r="D432" t="s">
        <v>392</v>
      </c>
      <c r="E432" t="s">
        <v>1307</v>
      </c>
      <c r="F432" t="s">
        <v>1284</v>
      </c>
      <c r="G432">
        <v>5</v>
      </c>
      <c r="H432" t="s">
        <v>1131</v>
      </c>
      <c r="J432" t="s">
        <v>1597</v>
      </c>
    </row>
    <row r="433" spans="2:10" x14ac:dyDescent="0.35">
      <c r="B433" t="s">
        <v>393</v>
      </c>
      <c r="C433">
        <v>108</v>
      </c>
      <c r="D433" t="s">
        <v>394</v>
      </c>
      <c r="E433" t="s">
        <v>1283</v>
      </c>
      <c r="F433" t="s">
        <v>1284</v>
      </c>
      <c r="G433">
        <v>5</v>
      </c>
      <c r="H433" t="s">
        <v>1131</v>
      </c>
      <c r="J433" t="s">
        <v>1599</v>
      </c>
    </row>
    <row r="434" spans="2:10" x14ac:dyDescent="0.35">
      <c r="B434" t="s">
        <v>395</v>
      </c>
      <c r="C434">
        <v>463</v>
      </c>
      <c r="D434" t="s">
        <v>1627</v>
      </c>
      <c r="E434" t="s">
        <v>1283</v>
      </c>
      <c r="F434" t="s">
        <v>1284</v>
      </c>
      <c r="G434">
        <v>5</v>
      </c>
      <c r="H434" t="s">
        <v>1131</v>
      </c>
      <c r="J434" t="s">
        <v>1601</v>
      </c>
    </row>
    <row r="435" spans="2:10" x14ac:dyDescent="0.35">
      <c r="B435" t="s">
        <v>934</v>
      </c>
      <c r="C435">
        <v>996</v>
      </c>
      <c r="D435" t="s">
        <v>935</v>
      </c>
      <c r="H435"/>
      <c r="J435" t="s">
        <v>1567</v>
      </c>
    </row>
    <row r="436" spans="2:10" x14ac:dyDescent="0.35">
      <c r="B436" t="s">
        <v>936</v>
      </c>
      <c r="C436">
        <v>997</v>
      </c>
      <c r="D436" t="s">
        <v>937</v>
      </c>
      <c r="H436" t="s">
        <v>1130</v>
      </c>
      <c r="J436" t="s">
        <v>1628</v>
      </c>
    </row>
    <row r="437" spans="2:10" x14ac:dyDescent="0.35">
      <c r="B437" t="s">
        <v>938</v>
      </c>
      <c r="C437">
        <v>998</v>
      </c>
      <c r="D437" t="s">
        <v>939</v>
      </c>
      <c r="H437" t="s">
        <v>1130</v>
      </c>
      <c r="J437" t="s">
        <v>1629</v>
      </c>
    </row>
    <row r="438" spans="2:10" x14ac:dyDescent="0.35">
      <c r="B438" t="s">
        <v>940</v>
      </c>
      <c r="C438">
        <v>1006</v>
      </c>
      <c r="D438" t="s">
        <v>941</v>
      </c>
      <c r="H438" t="s">
        <v>1130</v>
      </c>
      <c r="J438" t="s">
        <v>1629</v>
      </c>
    </row>
    <row r="439" spans="2:10" x14ac:dyDescent="0.35">
      <c r="B439" t="s">
        <v>942</v>
      </c>
      <c r="C439">
        <v>1013</v>
      </c>
      <c r="D439" t="s">
        <v>943</v>
      </c>
      <c r="H439" t="s">
        <v>1130</v>
      </c>
      <c r="J439" t="s">
        <v>1629</v>
      </c>
    </row>
    <row r="440" spans="2:10" x14ac:dyDescent="0.35">
      <c r="B440" t="s">
        <v>944</v>
      </c>
      <c r="C440">
        <v>1015</v>
      </c>
      <c r="D440" t="s">
        <v>945</v>
      </c>
      <c r="H440" t="s">
        <v>1130</v>
      </c>
      <c r="J440" t="s">
        <v>1629</v>
      </c>
    </row>
    <row r="441" spans="2:10" x14ac:dyDescent="0.35">
      <c r="B441" t="s">
        <v>946</v>
      </c>
      <c r="C441">
        <v>1017</v>
      </c>
      <c r="D441" t="s">
        <v>947</v>
      </c>
      <c r="H441" t="s">
        <v>1130</v>
      </c>
      <c r="J441" t="s">
        <v>1629</v>
      </c>
    </row>
    <row r="442" spans="2:10" x14ac:dyDescent="0.35">
      <c r="B442" t="s">
        <v>948</v>
      </c>
      <c r="C442">
        <v>1018</v>
      </c>
      <c r="D442" t="s">
        <v>949</v>
      </c>
      <c r="H442" t="s">
        <v>1130</v>
      </c>
      <c r="J442" t="s">
        <v>1629</v>
      </c>
    </row>
    <row r="443" spans="2:10" x14ac:dyDescent="0.35">
      <c r="B443" t="s">
        <v>950</v>
      </c>
      <c r="C443">
        <v>1020</v>
      </c>
      <c r="D443" t="s">
        <v>951</v>
      </c>
      <c r="H443" t="s">
        <v>1130</v>
      </c>
      <c r="J443" t="s">
        <v>1629</v>
      </c>
    </row>
    <row r="444" spans="2:10" x14ac:dyDescent="0.35">
      <c r="B444" t="s">
        <v>952</v>
      </c>
      <c r="C444">
        <v>1024</v>
      </c>
      <c r="D444" t="s">
        <v>953</v>
      </c>
      <c r="H444" t="s">
        <v>1130</v>
      </c>
      <c r="J444" t="s">
        <v>1629</v>
      </c>
    </row>
    <row r="445" spans="2:10" x14ac:dyDescent="0.35">
      <c r="B445" t="s">
        <v>954</v>
      </c>
      <c r="C445">
        <v>1025</v>
      </c>
      <c r="D445" t="s">
        <v>955</v>
      </c>
      <c r="H445" t="s">
        <v>1130</v>
      </c>
      <c r="J445" t="s">
        <v>1629</v>
      </c>
    </row>
    <row r="446" spans="2:10" x14ac:dyDescent="0.35">
      <c r="B446" t="s">
        <v>956</v>
      </c>
      <c r="C446">
        <v>1026</v>
      </c>
      <c r="D446" t="s">
        <v>957</v>
      </c>
      <c r="H446" t="s">
        <v>1130</v>
      </c>
      <c r="J446" t="s">
        <v>1629</v>
      </c>
    </row>
    <row r="447" spans="2:10" x14ac:dyDescent="0.35">
      <c r="B447" t="s">
        <v>958</v>
      </c>
      <c r="C447">
        <v>1044</v>
      </c>
      <c r="D447" t="s">
        <v>959</v>
      </c>
      <c r="E447" t="s">
        <v>1283</v>
      </c>
      <c r="F447" t="s">
        <v>1284</v>
      </c>
      <c r="G447">
        <v>3</v>
      </c>
      <c r="H447" t="s">
        <v>1130</v>
      </c>
      <c r="J447" t="s">
        <v>1630</v>
      </c>
    </row>
    <row r="448" spans="2:10" x14ac:dyDescent="0.35">
      <c r="B448" t="s">
        <v>1034</v>
      </c>
      <c r="C448">
        <v>1051</v>
      </c>
      <c r="D448" t="s">
        <v>1035</v>
      </c>
      <c r="H448"/>
      <c r="J448" t="s">
        <v>1567</v>
      </c>
    </row>
    <row r="449" spans="2:10" x14ac:dyDescent="0.35">
      <c r="B449" t="s">
        <v>1036</v>
      </c>
      <c r="C449">
        <v>1053</v>
      </c>
      <c r="D449" t="s">
        <v>1037</v>
      </c>
      <c r="H449" t="s">
        <v>1130</v>
      </c>
      <c r="J449" t="s">
        <v>1592</v>
      </c>
    </row>
    <row r="450" spans="2:10" x14ac:dyDescent="0.35">
      <c r="B450" t="s">
        <v>1038</v>
      </c>
      <c r="C450">
        <v>1054</v>
      </c>
      <c r="D450" t="s">
        <v>1039</v>
      </c>
      <c r="H450" t="s">
        <v>1130</v>
      </c>
      <c r="J450" t="s">
        <v>1592</v>
      </c>
    </row>
    <row r="451" spans="2:10" x14ac:dyDescent="0.35">
      <c r="B451" t="s">
        <v>1040</v>
      </c>
      <c r="C451">
        <v>1055</v>
      </c>
      <c r="D451" t="s">
        <v>1041</v>
      </c>
      <c r="H451" t="s">
        <v>1130</v>
      </c>
      <c r="J451" t="s">
        <v>1592</v>
      </c>
    </row>
    <row r="452" spans="2:10" x14ac:dyDescent="0.35">
      <c r="B452" t="s">
        <v>1042</v>
      </c>
      <c r="C452">
        <v>1056</v>
      </c>
      <c r="D452" t="s">
        <v>1043</v>
      </c>
      <c r="H452" t="s">
        <v>1130</v>
      </c>
      <c r="J452" t="s">
        <v>1592</v>
      </c>
    </row>
    <row r="453" spans="2:10" x14ac:dyDescent="0.35">
      <c r="B453" t="s">
        <v>1044</v>
      </c>
      <c r="C453">
        <v>1057</v>
      </c>
      <c r="D453" t="s">
        <v>1045</v>
      </c>
      <c r="H453" t="s">
        <v>1130</v>
      </c>
      <c r="J453" t="s">
        <v>1592</v>
      </c>
    </row>
    <row r="454" spans="2:10" x14ac:dyDescent="0.35">
      <c r="B454" t="s">
        <v>1046</v>
      </c>
      <c r="C454">
        <v>1058</v>
      </c>
      <c r="D454" t="s">
        <v>1047</v>
      </c>
      <c r="H454" t="s">
        <v>1130</v>
      </c>
      <c r="J454" t="s">
        <v>1592</v>
      </c>
    </row>
    <row r="455" spans="2:10" x14ac:dyDescent="0.35">
      <c r="B455" t="s">
        <v>1048</v>
      </c>
      <c r="C455">
        <v>1059</v>
      </c>
      <c r="D455" t="s">
        <v>1049</v>
      </c>
      <c r="H455" t="s">
        <v>1130</v>
      </c>
      <c r="J455" t="s">
        <v>1592</v>
      </c>
    </row>
    <row r="456" spans="2:10" x14ac:dyDescent="0.35">
      <c r="B456" t="s">
        <v>1631</v>
      </c>
      <c r="C456">
        <v>1060</v>
      </c>
      <c r="D456" t="s">
        <v>1632</v>
      </c>
      <c r="H456" t="s">
        <v>1130</v>
      </c>
      <c r="J456" t="s">
        <v>1592</v>
      </c>
    </row>
    <row r="457" spans="2:10" x14ac:dyDescent="0.35">
      <c r="B457" t="s">
        <v>1633</v>
      </c>
      <c r="C457">
        <v>1061</v>
      </c>
      <c r="D457" t="s">
        <v>1634</v>
      </c>
      <c r="H457" t="s">
        <v>1130</v>
      </c>
      <c r="J457" t="s">
        <v>1592</v>
      </c>
    </row>
    <row r="458" spans="2:10" x14ac:dyDescent="0.35">
      <c r="B458" t="s">
        <v>1635</v>
      </c>
      <c r="C458">
        <v>1062</v>
      </c>
      <c r="D458" t="s">
        <v>1636</v>
      </c>
      <c r="H458" t="s">
        <v>1130</v>
      </c>
      <c r="J458" t="s">
        <v>1592</v>
      </c>
    </row>
    <row r="459" spans="2:10" x14ac:dyDescent="0.35">
      <c r="B459" t="s">
        <v>1050</v>
      </c>
      <c r="C459">
        <v>1063</v>
      </c>
      <c r="D459" t="s">
        <v>1051</v>
      </c>
      <c r="H459" t="s">
        <v>1130</v>
      </c>
      <c r="J459" t="s">
        <v>2172</v>
      </c>
    </row>
    <row r="460" spans="2:10" x14ac:dyDescent="0.35">
      <c r="B460" t="s">
        <v>1637</v>
      </c>
      <c r="C460">
        <v>110</v>
      </c>
      <c r="D460" t="s">
        <v>1638</v>
      </c>
      <c r="E460" t="s">
        <v>1283</v>
      </c>
      <c r="F460" t="s">
        <v>1284</v>
      </c>
      <c r="G460">
        <v>4</v>
      </c>
      <c r="H460"/>
      <c r="J460" t="s">
        <v>1567</v>
      </c>
    </row>
    <row r="461" spans="2:10" x14ac:dyDescent="0.35">
      <c r="B461" t="s">
        <v>1639</v>
      </c>
      <c r="C461">
        <v>111</v>
      </c>
      <c r="D461" t="s">
        <v>1640</v>
      </c>
      <c r="E461" t="s">
        <v>1283</v>
      </c>
      <c r="F461" t="s">
        <v>1284</v>
      </c>
      <c r="G461">
        <v>5</v>
      </c>
      <c r="H461" t="s">
        <v>1133</v>
      </c>
      <c r="J461" t="s">
        <v>1268</v>
      </c>
    </row>
    <row r="462" spans="2:10" x14ac:dyDescent="0.35">
      <c r="B462" t="s">
        <v>1641</v>
      </c>
      <c r="C462">
        <v>112</v>
      </c>
      <c r="D462" t="s">
        <v>1546</v>
      </c>
      <c r="E462" t="s">
        <v>1283</v>
      </c>
      <c r="F462" t="s">
        <v>1284</v>
      </c>
      <c r="G462">
        <v>5</v>
      </c>
      <c r="H462" t="s">
        <v>1133</v>
      </c>
      <c r="J462" t="s">
        <v>1267</v>
      </c>
    </row>
    <row r="463" spans="2:10" x14ac:dyDescent="0.35">
      <c r="B463" t="s">
        <v>1642</v>
      </c>
      <c r="C463">
        <v>113</v>
      </c>
      <c r="D463" t="s">
        <v>411</v>
      </c>
      <c r="E463" t="s">
        <v>1283</v>
      </c>
      <c r="F463" t="s">
        <v>1284</v>
      </c>
      <c r="G463">
        <v>5</v>
      </c>
      <c r="H463" t="s">
        <v>1133</v>
      </c>
      <c r="J463" t="s">
        <v>1271</v>
      </c>
    </row>
    <row r="464" spans="2:10" x14ac:dyDescent="0.35">
      <c r="B464" t="s">
        <v>1643</v>
      </c>
      <c r="C464">
        <v>523</v>
      </c>
      <c r="D464" t="s">
        <v>1644</v>
      </c>
      <c r="E464" t="s">
        <v>1283</v>
      </c>
      <c r="F464" t="s">
        <v>1284</v>
      </c>
      <c r="G464">
        <v>5</v>
      </c>
      <c r="H464" t="s">
        <v>1133</v>
      </c>
      <c r="J464" t="s">
        <v>1271</v>
      </c>
    </row>
    <row r="465" spans="2:10" x14ac:dyDescent="0.35">
      <c r="B465" t="s">
        <v>1645</v>
      </c>
      <c r="C465">
        <v>567</v>
      </c>
      <c r="D465" t="s">
        <v>415</v>
      </c>
      <c r="E465" t="s">
        <v>1283</v>
      </c>
      <c r="F465" t="s">
        <v>1284</v>
      </c>
      <c r="G465">
        <v>5</v>
      </c>
      <c r="H465" t="s">
        <v>1133</v>
      </c>
      <c r="J465" t="s">
        <v>415</v>
      </c>
    </row>
    <row r="466" spans="2:10" x14ac:dyDescent="0.35">
      <c r="B466" t="s">
        <v>1646</v>
      </c>
      <c r="C466">
        <v>578</v>
      </c>
      <c r="D466" t="s">
        <v>417</v>
      </c>
      <c r="E466" t="s">
        <v>1283</v>
      </c>
      <c r="F466" t="s">
        <v>1284</v>
      </c>
      <c r="G466">
        <v>5</v>
      </c>
      <c r="H466" t="s">
        <v>1133</v>
      </c>
      <c r="J466" t="s">
        <v>1269</v>
      </c>
    </row>
    <row r="467" spans="2:10" x14ac:dyDescent="0.35">
      <c r="B467" t="s">
        <v>1647</v>
      </c>
      <c r="C467">
        <v>594</v>
      </c>
      <c r="D467" t="s">
        <v>427</v>
      </c>
      <c r="E467" t="s">
        <v>1283</v>
      </c>
      <c r="F467" t="s">
        <v>1284</v>
      </c>
      <c r="G467">
        <v>5</v>
      </c>
      <c r="H467" t="s">
        <v>1133</v>
      </c>
      <c r="J467" t="s">
        <v>1266</v>
      </c>
    </row>
    <row r="468" spans="2:10" x14ac:dyDescent="0.35">
      <c r="B468" t="s">
        <v>1648</v>
      </c>
      <c r="C468">
        <v>595</v>
      </c>
      <c r="D468" t="s">
        <v>419</v>
      </c>
      <c r="E468" t="s">
        <v>1283</v>
      </c>
      <c r="F468" t="s">
        <v>1284</v>
      </c>
      <c r="G468">
        <v>5</v>
      </c>
      <c r="H468" t="s">
        <v>1133</v>
      </c>
      <c r="J468" t="s">
        <v>1271</v>
      </c>
    </row>
    <row r="469" spans="2:10" x14ac:dyDescent="0.35">
      <c r="B469" t="s">
        <v>1649</v>
      </c>
      <c r="C469">
        <v>114</v>
      </c>
      <c r="D469" t="s">
        <v>1650</v>
      </c>
      <c r="E469" t="s">
        <v>1307</v>
      </c>
      <c r="F469" t="s">
        <v>1284</v>
      </c>
      <c r="G469">
        <v>4</v>
      </c>
      <c r="H469"/>
      <c r="J469" t="s">
        <v>1567</v>
      </c>
    </row>
    <row r="470" spans="2:10" x14ac:dyDescent="0.35">
      <c r="B470" t="s">
        <v>1651</v>
      </c>
      <c r="C470">
        <v>115</v>
      </c>
      <c r="D470" t="s">
        <v>1652</v>
      </c>
      <c r="E470" t="s">
        <v>1307</v>
      </c>
      <c r="F470" t="s">
        <v>1284</v>
      </c>
      <c r="G470">
        <v>5</v>
      </c>
      <c r="H470" t="s">
        <v>1134</v>
      </c>
      <c r="J470" t="s">
        <v>1606</v>
      </c>
    </row>
    <row r="471" spans="2:10" x14ac:dyDescent="0.35">
      <c r="B471" t="s">
        <v>1653</v>
      </c>
      <c r="C471">
        <v>116</v>
      </c>
      <c r="D471" t="s">
        <v>1654</v>
      </c>
      <c r="E471" t="s">
        <v>1307</v>
      </c>
      <c r="F471" t="s">
        <v>1284</v>
      </c>
      <c r="G471">
        <v>5</v>
      </c>
      <c r="H471" t="s">
        <v>1134</v>
      </c>
      <c r="J471" t="s">
        <v>1609</v>
      </c>
    </row>
    <row r="472" spans="2:10" x14ac:dyDescent="0.35">
      <c r="B472" t="s">
        <v>1655</v>
      </c>
      <c r="C472">
        <v>117</v>
      </c>
      <c r="D472" t="s">
        <v>1656</v>
      </c>
      <c r="E472" t="s">
        <v>1307</v>
      </c>
      <c r="F472" t="s">
        <v>1284</v>
      </c>
      <c r="G472">
        <v>5</v>
      </c>
      <c r="H472" t="s">
        <v>1134</v>
      </c>
      <c r="J472" t="s">
        <v>1657</v>
      </c>
    </row>
    <row r="473" spans="2:10" x14ac:dyDescent="0.35">
      <c r="B473" t="s">
        <v>1658</v>
      </c>
      <c r="C473">
        <v>524</v>
      </c>
      <c r="D473" t="s">
        <v>1659</v>
      </c>
      <c r="E473" t="s">
        <v>1307</v>
      </c>
      <c r="F473" t="s">
        <v>1284</v>
      </c>
      <c r="G473">
        <v>5</v>
      </c>
      <c r="H473" t="s">
        <v>1134</v>
      </c>
      <c r="J473" t="s">
        <v>1612</v>
      </c>
    </row>
    <row r="474" spans="2:10" x14ac:dyDescent="0.35">
      <c r="B474" t="s">
        <v>1660</v>
      </c>
      <c r="C474">
        <v>568</v>
      </c>
      <c r="D474" t="s">
        <v>1661</v>
      </c>
      <c r="E474" t="s">
        <v>1307</v>
      </c>
      <c r="F474" t="s">
        <v>1284</v>
      </c>
      <c r="G474">
        <v>5</v>
      </c>
      <c r="H474" t="s">
        <v>1134</v>
      </c>
      <c r="J474" t="s">
        <v>1617</v>
      </c>
    </row>
    <row r="475" spans="2:10" x14ac:dyDescent="0.35">
      <c r="B475" t="s">
        <v>1662</v>
      </c>
      <c r="C475">
        <v>621</v>
      </c>
      <c r="D475" t="s">
        <v>1663</v>
      </c>
      <c r="E475" t="s">
        <v>1283</v>
      </c>
      <c r="F475" t="s">
        <v>1284</v>
      </c>
      <c r="G475">
        <v>5</v>
      </c>
      <c r="H475" t="s">
        <v>1134</v>
      </c>
      <c r="J475" t="s">
        <v>1620</v>
      </c>
    </row>
    <row r="476" spans="2:10" x14ac:dyDescent="0.35">
      <c r="B476" t="s">
        <v>1664</v>
      </c>
      <c r="C476">
        <v>590</v>
      </c>
      <c r="D476" t="s">
        <v>1665</v>
      </c>
      <c r="E476" t="s">
        <v>1307</v>
      </c>
      <c r="F476" t="s">
        <v>1284</v>
      </c>
      <c r="G476">
        <v>5</v>
      </c>
      <c r="H476" t="s">
        <v>1134</v>
      </c>
      <c r="J476" t="s">
        <v>1623</v>
      </c>
    </row>
    <row r="477" spans="2:10" x14ac:dyDescent="0.35">
      <c r="B477" t="s">
        <v>1666</v>
      </c>
      <c r="C477">
        <v>596</v>
      </c>
      <c r="D477" t="s">
        <v>1667</v>
      </c>
      <c r="E477" t="s">
        <v>1307</v>
      </c>
      <c r="F477" t="s">
        <v>1284</v>
      </c>
      <c r="G477">
        <v>5</v>
      </c>
      <c r="H477" t="s">
        <v>1134</v>
      </c>
      <c r="J477" t="s">
        <v>1612</v>
      </c>
    </row>
    <row r="478" spans="2:10" x14ac:dyDescent="0.35">
      <c r="B478" t="s">
        <v>396</v>
      </c>
      <c r="C478">
        <v>784</v>
      </c>
      <c r="D478" t="s">
        <v>397</v>
      </c>
      <c r="H478"/>
      <c r="J478" t="s">
        <v>1567</v>
      </c>
    </row>
    <row r="479" spans="2:10" x14ac:dyDescent="0.35">
      <c r="B479" t="s">
        <v>398</v>
      </c>
      <c r="C479">
        <v>785</v>
      </c>
      <c r="D479" t="s">
        <v>399</v>
      </c>
      <c r="H479"/>
      <c r="J479" t="s">
        <v>1567</v>
      </c>
    </row>
    <row r="480" spans="2:10" x14ac:dyDescent="0.35">
      <c r="B480" t="s">
        <v>400</v>
      </c>
      <c r="C480">
        <v>786</v>
      </c>
      <c r="D480" t="s">
        <v>401</v>
      </c>
      <c r="E480" t="s">
        <v>1283</v>
      </c>
      <c r="F480" t="s">
        <v>1284</v>
      </c>
      <c r="G480">
        <v>5</v>
      </c>
      <c r="H480" t="s">
        <v>1133</v>
      </c>
      <c r="J480" t="s">
        <v>1271</v>
      </c>
    </row>
    <row r="481" spans="2:10" x14ac:dyDescent="0.35">
      <c r="B481" t="s">
        <v>402</v>
      </c>
      <c r="C481">
        <v>830</v>
      </c>
      <c r="D481" t="s">
        <v>403</v>
      </c>
      <c r="E481" t="s">
        <v>1283</v>
      </c>
      <c r="F481" t="s">
        <v>1284</v>
      </c>
      <c r="G481">
        <v>5</v>
      </c>
      <c r="H481" t="s">
        <v>1133</v>
      </c>
      <c r="J481" t="s">
        <v>1271</v>
      </c>
    </row>
    <row r="482" spans="2:10" x14ac:dyDescent="0.35">
      <c r="B482" t="s">
        <v>404</v>
      </c>
      <c r="C482">
        <v>831</v>
      </c>
      <c r="D482" t="s">
        <v>405</v>
      </c>
      <c r="E482" t="s">
        <v>1283</v>
      </c>
      <c r="F482" t="s">
        <v>1284</v>
      </c>
      <c r="G482">
        <v>5</v>
      </c>
      <c r="H482" t="s">
        <v>1133</v>
      </c>
      <c r="J482" t="s">
        <v>1271</v>
      </c>
    </row>
    <row r="483" spans="2:10" x14ac:dyDescent="0.35">
      <c r="B483" t="s">
        <v>406</v>
      </c>
      <c r="C483">
        <v>866</v>
      </c>
      <c r="D483" t="s">
        <v>407</v>
      </c>
      <c r="H483" t="s">
        <v>1133</v>
      </c>
      <c r="J483" t="s">
        <v>1268</v>
      </c>
    </row>
    <row r="484" spans="2:10" x14ac:dyDescent="0.35">
      <c r="B484" t="s">
        <v>408</v>
      </c>
      <c r="C484">
        <v>867</v>
      </c>
      <c r="D484" t="s">
        <v>409</v>
      </c>
      <c r="H484" t="s">
        <v>1133</v>
      </c>
      <c r="J484" t="s">
        <v>1267</v>
      </c>
    </row>
    <row r="485" spans="2:10" x14ac:dyDescent="0.35">
      <c r="B485" t="s">
        <v>410</v>
      </c>
      <c r="C485">
        <v>868</v>
      </c>
      <c r="D485" t="s">
        <v>411</v>
      </c>
      <c r="H485" t="s">
        <v>1133</v>
      </c>
      <c r="J485" t="s">
        <v>1271</v>
      </c>
    </row>
    <row r="486" spans="2:10" x14ac:dyDescent="0.35">
      <c r="B486" t="s">
        <v>412</v>
      </c>
      <c r="C486">
        <v>869</v>
      </c>
      <c r="D486" t="s">
        <v>413</v>
      </c>
      <c r="H486" t="s">
        <v>1133</v>
      </c>
      <c r="J486" t="s">
        <v>1271</v>
      </c>
    </row>
    <row r="487" spans="2:10" x14ac:dyDescent="0.35">
      <c r="B487" t="s">
        <v>414</v>
      </c>
      <c r="C487">
        <v>870</v>
      </c>
      <c r="D487" t="s">
        <v>415</v>
      </c>
      <c r="H487" t="s">
        <v>1133</v>
      </c>
      <c r="J487" t="s">
        <v>415</v>
      </c>
    </row>
    <row r="488" spans="2:10" x14ac:dyDescent="0.35">
      <c r="B488" t="s">
        <v>416</v>
      </c>
      <c r="C488">
        <v>871</v>
      </c>
      <c r="D488" t="s">
        <v>417</v>
      </c>
      <c r="H488" t="s">
        <v>1133</v>
      </c>
      <c r="J488" t="s">
        <v>1269</v>
      </c>
    </row>
    <row r="489" spans="2:10" x14ac:dyDescent="0.35">
      <c r="B489" t="s">
        <v>418</v>
      </c>
      <c r="C489">
        <v>872</v>
      </c>
      <c r="D489" t="s">
        <v>419</v>
      </c>
      <c r="H489" t="s">
        <v>1133</v>
      </c>
      <c r="J489" t="s">
        <v>1271</v>
      </c>
    </row>
    <row r="490" spans="2:10" x14ac:dyDescent="0.35">
      <c r="B490" t="s">
        <v>420</v>
      </c>
      <c r="C490">
        <v>873</v>
      </c>
      <c r="D490" t="s">
        <v>421</v>
      </c>
      <c r="H490" t="s">
        <v>1133</v>
      </c>
      <c r="J490" t="s">
        <v>1271</v>
      </c>
    </row>
    <row r="491" spans="2:10" x14ac:dyDescent="0.35">
      <c r="B491" t="s">
        <v>422</v>
      </c>
      <c r="C491">
        <v>874</v>
      </c>
      <c r="D491" t="s">
        <v>423</v>
      </c>
      <c r="H491" t="s">
        <v>1133</v>
      </c>
      <c r="J491" t="s">
        <v>1271</v>
      </c>
    </row>
    <row r="492" spans="2:10" x14ac:dyDescent="0.35">
      <c r="B492" t="s">
        <v>424</v>
      </c>
      <c r="C492">
        <v>875</v>
      </c>
      <c r="D492" t="s">
        <v>425</v>
      </c>
      <c r="H492" t="s">
        <v>1133</v>
      </c>
      <c r="J492" t="s">
        <v>1271</v>
      </c>
    </row>
    <row r="493" spans="2:10" x14ac:dyDescent="0.35">
      <c r="B493" t="s">
        <v>426</v>
      </c>
      <c r="C493">
        <v>878</v>
      </c>
      <c r="D493" t="s">
        <v>427</v>
      </c>
      <c r="H493" t="s">
        <v>1133</v>
      </c>
      <c r="J493" t="s">
        <v>1266</v>
      </c>
    </row>
    <row r="494" spans="2:10" x14ac:dyDescent="0.35">
      <c r="B494" t="s">
        <v>428</v>
      </c>
      <c r="C494">
        <v>903</v>
      </c>
      <c r="D494" t="s">
        <v>429</v>
      </c>
      <c r="H494" t="s">
        <v>1133</v>
      </c>
      <c r="J494" t="s">
        <v>1271</v>
      </c>
    </row>
    <row r="495" spans="2:10" x14ac:dyDescent="0.35">
      <c r="B495" t="s">
        <v>430</v>
      </c>
      <c r="C495">
        <v>913</v>
      </c>
      <c r="D495" t="s">
        <v>431</v>
      </c>
      <c r="H495" t="s">
        <v>1133</v>
      </c>
      <c r="J495" t="s">
        <v>1270</v>
      </c>
    </row>
    <row r="496" spans="2:10" x14ac:dyDescent="0.35">
      <c r="B496" t="s">
        <v>432</v>
      </c>
      <c r="C496">
        <v>932</v>
      </c>
      <c r="D496" t="s">
        <v>433</v>
      </c>
      <c r="H496" t="s">
        <v>1133</v>
      </c>
      <c r="J496" t="s">
        <v>1271</v>
      </c>
    </row>
    <row r="497" spans="2:10" x14ac:dyDescent="0.35">
      <c r="B497" t="s">
        <v>434</v>
      </c>
      <c r="C497">
        <v>940</v>
      </c>
      <c r="D497" t="s">
        <v>435</v>
      </c>
      <c r="H497" t="s">
        <v>1133</v>
      </c>
      <c r="J497" t="s">
        <v>1271</v>
      </c>
    </row>
    <row r="498" spans="2:10" x14ac:dyDescent="0.35">
      <c r="B498" t="s">
        <v>960</v>
      </c>
      <c r="C498">
        <v>942</v>
      </c>
      <c r="D498" t="s">
        <v>322</v>
      </c>
      <c r="H498" t="s">
        <v>1133</v>
      </c>
      <c r="J498" t="s">
        <v>322</v>
      </c>
    </row>
    <row r="499" spans="2:10" x14ac:dyDescent="0.35">
      <c r="B499" t="s">
        <v>436</v>
      </c>
      <c r="C499">
        <v>947</v>
      </c>
      <c r="D499" t="s">
        <v>437</v>
      </c>
      <c r="H499" t="s">
        <v>1133</v>
      </c>
      <c r="J499" t="s">
        <v>1271</v>
      </c>
    </row>
    <row r="500" spans="2:10" x14ac:dyDescent="0.35">
      <c r="B500" t="s">
        <v>1932</v>
      </c>
      <c r="C500" t="s">
        <v>2024</v>
      </c>
      <c r="D500" t="s">
        <v>2025</v>
      </c>
      <c r="H500" t="s">
        <v>1133</v>
      </c>
      <c r="J500" t="s">
        <v>1271</v>
      </c>
    </row>
    <row r="501" spans="2:10" x14ac:dyDescent="0.35">
      <c r="B501" t="s">
        <v>438</v>
      </c>
      <c r="C501">
        <v>876</v>
      </c>
      <c r="D501" t="s">
        <v>439</v>
      </c>
      <c r="H501"/>
      <c r="J501" t="s">
        <v>1567</v>
      </c>
    </row>
    <row r="502" spans="2:10" x14ac:dyDescent="0.35">
      <c r="B502" t="s">
        <v>440</v>
      </c>
      <c r="C502">
        <v>889</v>
      </c>
      <c r="D502" t="s">
        <v>441</v>
      </c>
      <c r="H502" t="s">
        <v>1134</v>
      </c>
      <c r="J502" t="s">
        <v>1606</v>
      </c>
    </row>
    <row r="503" spans="2:10" x14ac:dyDescent="0.35">
      <c r="B503" t="s">
        <v>442</v>
      </c>
      <c r="C503">
        <v>890</v>
      </c>
      <c r="D503" t="s">
        <v>443</v>
      </c>
      <c r="H503" t="s">
        <v>1134</v>
      </c>
      <c r="J503" t="s">
        <v>1609</v>
      </c>
    </row>
    <row r="504" spans="2:10" x14ac:dyDescent="0.35">
      <c r="B504" t="s">
        <v>444</v>
      </c>
      <c r="C504">
        <v>891</v>
      </c>
      <c r="D504" t="s">
        <v>445</v>
      </c>
      <c r="H504" t="s">
        <v>1134</v>
      </c>
      <c r="J504" t="s">
        <v>1612</v>
      </c>
    </row>
    <row r="505" spans="2:10" x14ac:dyDescent="0.35">
      <c r="B505" t="s">
        <v>446</v>
      </c>
      <c r="C505">
        <v>892</v>
      </c>
      <c r="D505" t="s">
        <v>447</v>
      </c>
      <c r="H505" t="s">
        <v>1134</v>
      </c>
      <c r="J505" t="s">
        <v>1612</v>
      </c>
    </row>
    <row r="506" spans="2:10" x14ac:dyDescent="0.35">
      <c r="B506" t="s">
        <v>448</v>
      </c>
      <c r="C506">
        <v>893</v>
      </c>
      <c r="D506" t="s">
        <v>449</v>
      </c>
      <c r="H506" t="s">
        <v>1134</v>
      </c>
      <c r="J506" t="s">
        <v>1617</v>
      </c>
    </row>
    <row r="507" spans="2:10" x14ac:dyDescent="0.35">
      <c r="B507" t="s">
        <v>450</v>
      </c>
      <c r="C507">
        <v>894</v>
      </c>
      <c r="D507" t="s">
        <v>451</v>
      </c>
      <c r="H507" t="s">
        <v>1134</v>
      </c>
      <c r="J507" t="s">
        <v>1612</v>
      </c>
    </row>
    <row r="508" spans="2:10" x14ac:dyDescent="0.35">
      <c r="B508" t="s">
        <v>452</v>
      </c>
      <c r="C508">
        <v>895</v>
      </c>
      <c r="D508" t="s">
        <v>453</v>
      </c>
      <c r="H508" t="s">
        <v>1134</v>
      </c>
      <c r="J508" t="s">
        <v>1612</v>
      </c>
    </row>
    <row r="509" spans="2:10" x14ac:dyDescent="0.35">
      <c r="B509" t="s">
        <v>454</v>
      </c>
      <c r="C509">
        <v>899</v>
      </c>
      <c r="D509" t="s">
        <v>455</v>
      </c>
      <c r="H509" t="s">
        <v>1134</v>
      </c>
      <c r="J509" t="s">
        <v>1623</v>
      </c>
    </row>
    <row r="510" spans="2:10" x14ac:dyDescent="0.35">
      <c r="B510" t="s">
        <v>1052</v>
      </c>
      <c r="C510">
        <v>978</v>
      </c>
      <c r="D510" t="s">
        <v>1053</v>
      </c>
      <c r="H510" t="s">
        <v>1134</v>
      </c>
      <c r="J510" t="s">
        <v>1668</v>
      </c>
    </row>
    <row r="511" spans="2:10" x14ac:dyDescent="0.35">
      <c r="B511" t="s">
        <v>456</v>
      </c>
      <c r="C511">
        <v>904</v>
      </c>
      <c r="D511" t="s">
        <v>332</v>
      </c>
      <c r="H511"/>
      <c r="J511" t="s">
        <v>1567</v>
      </c>
    </row>
    <row r="512" spans="2:10" x14ac:dyDescent="0.35">
      <c r="B512" t="s">
        <v>457</v>
      </c>
      <c r="C512">
        <v>905</v>
      </c>
      <c r="D512" t="s">
        <v>458</v>
      </c>
      <c r="H512" t="s">
        <v>1133</v>
      </c>
      <c r="J512" t="s">
        <v>1271</v>
      </c>
    </row>
    <row r="513" spans="2:8" x14ac:dyDescent="0.35">
      <c r="B513" t="s">
        <v>1669</v>
      </c>
      <c r="C513">
        <v>118</v>
      </c>
      <c r="D513" t="s">
        <v>459</v>
      </c>
      <c r="E513" t="s">
        <v>1307</v>
      </c>
      <c r="F513" t="s">
        <v>1284</v>
      </c>
      <c r="G513">
        <v>1</v>
      </c>
      <c r="H513"/>
    </row>
    <row r="514" spans="2:8" x14ac:dyDescent="0.35">
      <c r="B514" t="s">
        <v>460</v>
      </c>
      <c r="C514">
        <v>119</v>
      </c>
      <c r="D514" t="s">
        <v>461</v>
      </c>
      <c r="E514" t="s">
        <v>1307</v>
      </c>
      <c r="F514" t="s">
        <v>1284</v>
      </c>
      <c r="G514">
        <v>2</v>
      </c>
      <c r="H514"/>
    </row>
    <row r="515" spans="2:8" x14ac:dyDescent="0.35">
      <c r="B515" t="s">
        <v>462</v>
      </c>
      <c r="C515">
        <v>120</v>
      </c>
      <c r="D515" t="s">
        <v>463</v>
      </c>
      <c r="E515" t="s">
        <v>1307</v>
      </c>
      <c r="F515" t="s">
        <v>1284</v>
      </c>
      <c r="G515">
        <v>3</v>
      </c>
      <c r="H515"/>
    </row>
    <row r="516" spans="2:8" x14ac:dyDescent="0.35">
      <c r="B516" t="s">
        <v>464</v>
      </c>
      <c r="C516">
        <v>121</v>
      </c>
      <c r="D516" t="s">
        <v>465</v>
      </c>
      <c r="E516" t="s">
        <v>1307</v>
      </c>
      <c r="F516" t="s">
        <v>1284</v>
      </c>
      <c r="G516">
        <v>4</v>
      </c>
      <c r="H516"/>
    </row>
    <row r="517" spans="2:8" x14ac:dyDescent="0.35">
      <c r="B517" t="s">
        <v>466</v>
      </c>
      <c r="C517">
        <v>122</v>
      </c>
      <c r="D517" t="s">
        <v>467</v>
      </c>
      <c r="E517" t="s">
        <v>1307</v>
      </c>
      <c r="F517" t="s">
        <v>1284</v>
      </c>
      <c r="G517">
        <v>5</v>
      </c>
      <c r="H517" t="s">
        <v>1139</v>
      </c>
    </row>
    <row r="518" spans="2:8" x14ac:dyDescent="0.35">
      <c r="B518" t="s">
        <v>468</v>
      </c>
      <c r="C518">
        <v>123</v>
      </c>
      <c r="D518" t="s">
        <v>469</v>
      </c>
      <c r="E518" t="s">
        <v>1307</v>
      </c>
      <c r="F518" t="s">
        <v>1284</v>
      </c>
      <c r="G518">
        <v>5</v>
      </c>
      <c r="H518" t="s">
        <v>1139</v>
      </c>
    </row>
    <row r="519" spans="2:8" x14ac:dyDescent="0.35">
      <c r="B519" t="s">
        <v>470</v>
      </c>
      <c r="C519">
        <v>124</v>
      </c>
      <c r="D519" t="s">
        <v>471</v>
      </c>
      <c r="E519" t="s">
        <v>1307</v>
      </c>
      <c r="F519" t="s">
        <v>1284</v>
      </c>
      <c r="G519">
        <v>5</v>
      </c>
      <c r="H519" t="s">
        <v>1139</v>
      </c>
    </row>
    <row r="520" spans="2:8" x14ac:dyDescent="0.35">
      <c r="B520" t="s">
        <v>472</v>
      </c>
      <c r="C520">
        <v>429</v>
      </c>
      <c r="D520" t="s">
        <v>1670</v>
      </c>
      <c r="E520" t="s">
        <v>5</v>
      </c>
      <c r="F520" t="s">
        <v>1284</v>
      </c>
      <c r="G520">
        <v>5</v>
      </c>
      <c r="H520" t="s">
        <v>1671</v>
      </c>
    </row>
    <row r="521" spans="2:8" x14ac:dyDescent="0.35">
      <c r="B521" t="s">
        <v>473</v>
      </c>
      <c r="C521">
        <v>125</v>
      </c>
      <c r="D521" t="s">
        <v>474</v>
      </c>
      <c r="E521" t="s">
        <v>1307</v>
      </c>
      <c r="F521" t="s">
        <v>1284</v>
      </c>
      <c r="G521">
        <v>4</v>
      </c>
      <c r="H521"/>
    </row>
    <row r="522" spans="2:8" x14ac:dyDescent="0.35">
      <c r="B522" t="s">
        <v>475</v>
      </c>
      <c r="C522">
        <v>126</v>
      </c>
      <c r="D522" t="s">
        <v>476</v>
      </c>
      <c r="E522" t="s">
        <v>1307</v>
      </c>
      <c r="F522" t="s">
        <v>1284</v>
      </c>
      <c r="G522">
        <v>5</v>
      </c>
      <c r="H522" t="s">
        <v>1672</v>
      </c>
    </row>
    <row r="523" spans="2:8" x14ac:dyDescent="0.35">
      <c r="B523" t="s">
        <v>1673</v>
      </c>
      <c r="C523">
        <v>127</v>
      </c>
      <c r="D523" t="s">
        <v>1674</v>
      </c>
      <c r="E523" t="s">
        <v>1307</v>
      </c>
      <c r="F523" t="s">
        <v>1284</v>
      </c>
      <c r="G523">
        <v>5</v>
      </c>
      <c r="H523" t="s">
        <v>1672</v>
      </c>
    </row>
    <row r="524" spans="2:8" x14ac:dyDescent="0.35">
      <c r="B524" t="s">
        <v>477</v>
      </c>
      <c r="C524">
        <v>128</v>
      </c>
      <c r="D524" t="s">
        <v>478</v>
      </c>
      <c r="E524" t="s">
        <v>1307</v>
      </c>
      <c r="F524" t="s">
        <v>1284</v>
      </c>
      <c r="G524">
        <v>5</v>
      </c>
      <c r="H524" t="s">
        <v>1672</v>
      </c>
    </row>
    <row r="525" spans="2:8" x14ac:dyDescent="0.35">
      <c r="B525" t="s">
        <v>479</v>
      </c>
      <c r="C525">
        <v>129</v>
      </c>
      <c r="D525" t="s">
        <v>480</v>
      </c>
      <c r="E525" t="s">
        <v>1307</v>
      </c>
      <c r="F525" t="s">
        <v>1284</v>
      </c>
      <c r="G525">
        <v>5</v>
      </c>
      <c r="H525" t="s">
        <v>1672</v>
      </c>
    </row>
    <row r="526" spans="2:8" x14ac:dyDescent="0.35">
      <c r="B526" t="s">
        <v>481</v>
      </c>
      <c r="C526">
        <v>130</v>
      </c>
      <c r="D526" t="s">
        <v>482</v>
      </c>
      <c r="E526" t="s">
        <v>1307</v>
      </c>
      <c r="F526" t="s">
        <v>1284</v>
      </c>
      <c r="G526">
        <v>5</v>
      </c>
      <c r="H526" t="s">
        <v>1672</v>
      </c>
    </row>
    <row r="527" spans="2:8" x14ac:dyDescent="0.35">
      <c r="B527" t="s">
        <v>1675</v>
      </c>
      <c r="C527">
        <v>131</v>
      </c>
      <c r="D527" t="s">
        <v>1676</v>
      </c>
      <c r="E527" t="s">
        <v>1307</v>
      </c>
      <c r="F527" t="s">
        <v>1284</v>
      </c>
      <c r="G527">
        <v>5</v>
      </c>
      <c r="H527" t="s">
        <v>1672</v>
      </c>
    </row>
    <row r="528" spans="2:8" x14ac:dyDescent="0.35">
      <c r="B528" t="s">
        <v>483</v>
      </c>
      <c r="C528">
        <v>132</v>
      </c>
      <c r="D528" t="s">
        <v>484</v>
      </c>
      <c r="E528" t="s">
        <v>1307</v>
      </c>
      <c r="F528" t="s">
        <v>1284</v>
      </c>
      <c r="G528">
        <v>5</v>
      </c>
      <c r="H528" t="s">
        <v>1672</v>
      </c>
    </row>
    <row r="529" spans="2:8" x14ac:dyDescent="0.35">
      <c r="B529" t="s">
        <v>1677</v>
      </c>
      <c r="C529">
        <v>517</v>
      </c>
      <c r="D529" t="s">
        <v>1678</v>
      </c>
      <c r="E529" t="s">
        <v>1307</v>
      </c>
      <c r="F529" t="s">
        <v>1284</v>
      </c>
      <c r="G529">
        <v>5</v>
      </c>
      <c r="H529" t="s">
        <v>1672</v>
      </c>
    </row>
    <row r="530" spans="2:8" x14ac:dyDescent="0.35">
      <c r="B530" t="s">
        <v>1679</v>
      </c>
      <c r="C530">
        <v>557</v>
      </c>
      <c r="D530" t="s">
        <v>1680</v>
      </c>
      <c r="E530" t="s">
        <v>1307</v>
      </c>
      <c r="F530" t="s">
        <v>1284</v>
      </c>
      <c r="G530">
        <v>5</v>
      </c>
      <c r="H530" t="s">
        <v>1672</v>
      </c>
    </row>
    <row r="531" spans="2:8" x14ac:dyDescent="0.35">
      <c r="B531" t="s">
        <v>485</v>
      </c>
      <c r="C531">
        <v>133</v>
      </c>
      <c r="D531" t="s">
        <v>486</v>
      </c>
      <c r="E531" t="s">
        <v>1307</v>
      </c>
      <c r="F531" t="s">
        <v>1284</v>
      </c>
      <c r="G531">
        <v>4</v>
      </c>
      <c r="H531"/>
    </row>
    <row r="532" spans="2:8" x14ac:dyDescent="0.35">
      <c r="B532" t="s">
        <v>487</v>
      </c>
      <c r="C532">
        <v>134</v>
      </c>
      <c r="D532" t="s">
        <v>488</v>
      </c>
      <c r="E532" t="s">
        <v>1307</v>
      </c>
      <c r="F532" t="s">
        <v>1284</v>
      </c>
      <c r="G532">
        <v>5</v>
      </c>
      <c r="H532" t="s">
        <v>1672</v>
      </c>
    </row>
    <row r="533" spans="2:8" x14ac:dyDescent="0.35">
      <c r="B533" t="s">
        <v>489</v>
      </c>
      <c r="C533">
        <v>135</v>
      </c>
      <c r="D533" t="s">
        <v>490</v>
      </c>
      <c r="E533" t="s">
        <v>1307</v>
      </c>
      <c r="F533" t="s">
        <v>1284</v>
      </c>
      <c r="G533">
        <v>5</v>
      </c>
      <c r="H533" t="s">
        <v>1672</v>
      </c>
    </row>
    <row r="534" spans="2:8" x14ac:dyDescent="0.35">
      <c r="B534" t="s">
        <v>491</v>
      </c>
      <c r="C534">
        <v>136</v>
      </c>
      <c r="D534" t="s">
        <v>492</v>
      </c>
      <c r="E534" t="s">
        <v>1307</v>
      </c>
      <c r="F534" t="s">
        <v>1284</v>
      </c>
      <c r="G534">
        <v>4</v>
      </c>
      <c r="H534"/>
    </row>
    <row r="535" spans="2:8" x14ac:dyDescent="0.35">
      <c r="B535" t="s">
        <v>493</v>
      </c>
      <c r="C535">
        <v>137</v>
      </c>
      <c r="D535" t="s">
        <v>494</v>
      </c>
      <c r="E535" t="s">
        <v>1307</v>
      </c>
      <c r="F535" t="s">
        <v>1284</v>
      </c>
      <c r="G535">
        <v>5</v>
      </c>
      <c r="H535" t="s">
        <v>1672</v>
      </c>
    </row>
    <row r="536" spans="2:8" x14ac:dyDescent="0.35">
      <c r="B536" t="s">
        <v>495</v>
      </c>
      <c r="C536">
        <v>138</v>
      </c>
      <c r="D536" t="s">
        <v>496</v>
      </c>
      <c r="E536" t="s">
        <v>1307</v>
      </c>
      <c r="F536" t="s">
        <v>1284</v>
      </c>
      <c r="G536">
        <v>5</v>
      </c>
      <c r="H536" t="s">
        <v>1672</v>
      </c>
    </row>
    <row r="537" spans="2:8" x14ac:dyDescent="0.35">
      <c r="B537" t="s">
        <v>497</v>
      </c>
      <c r="C537">
        <v>139</v>
      </c>
      <c r="D537" t="s">
        <v>498</v>
      </c>
      <c r="E537" t="s">
        <v>1307</v>
      </c>
      <c r="F537" t="s">
        <v>1284</v>
      </c>
      <c r="G537">
        <v>5</v>
      </c>
      <c r="H537" t="s">
        <v>1672</v>
      </c>
    </row>
    <row r="538" spans="2:8" x14ac:dyDescent="0.35">
      <c r="B538" t="s">
        <v>1681</v>
      </c>
      <c r="C538">
        <v>140</v>
      </c>
      <c r="D538" t="s">
        <v>1682</v>
      </c>
      <c r="E538" t="s">
        <v>1307</v>
      </c>
      <c r="F538" t="s">
        <v>1284</v>
      </c>
      <c r="G538">
        <v>5</v>
      </c>
      <c r="H538" t="s">
        <v>1672</v>
      </c>
    </row>
    <row r="539" spans="2:8" x14ac:dyDescent="0.35">
      <c r="B539" t="s">
        <v>1683</v>
      </c>
      <c r="C539">
        <v>141</v>
      </c>
      <c r="D539" t="s">
        <v>990</v>
      </c>
      <c r="E539" t="s">
        <v>1307</v>
      </c>
      <c r="F539" t="s">
        <v>1284</v>
      </c>
      <c r="G539">
        <v>5</v>
      </c>
      <c r="H539" t="s">
        <v>1672</v>
      </c>
    </row>
    <row r="540" spans="2:8" x14ac:dyDescent="0.35">
      <c r="B540" t="s">
        <v>499</v>
      </c>
      <c r="C540">
        <v>142</v>
      </c>
      <c r="D540" t="s">
        <v>500</v>
      </c>
      <c r="E540" t="s">
        <v>1307</v>
      </c>
      <c r="F540" t="s">
        <v>1284</v>
      </c>
      <c r="G540">
        <v>5</v>
      </c>
      <c r="H540" t="s">
        <v>1672</v>
      </c>
    </row>
    <row r="541" spans="2:8" x14ac:dyDescent="0.35">
      <c r="B541" t="s">
        <v>501</v>
      </c>
      <c r="C541">
        <v>143</v>
      </c>
      <c r="D541" t="s">
        <v>502</v>
      </c>
      <c r="E541" t="s">
        <v>1307</v>
      </c>
      <c r="F541" t="s">
        <v>1284</v>
      </c>
      <c r="G541">
        <v>5</v>
      </c>
      <c r="H541" t="s">
        <v>1672</v>
      </c>
    </row>
    <row r="542" spans="2:8" x14ac:dyDescent="0.35">
      <c r="B542" t="s">
        <v>503</v>
      </c>
      <c r="C542">
        <v>144</v>
      </c>
      <c r="D542" t="s">
        <v>504</v>
      </c>
      <c r="E542" t="s">
        <v>1307</v>
      </c>
      <c r="F542" t="s">
        <v>1284</v>
      </c>
      <c r="G542">
        <v>5</v>
      </c>
      <c r="H542" t="s">
        <v>1672</v>
      </c>
    </row>
    <row r="543" spans="2:8" x14ac:dyDescent="0.35">
      <c r="B543" t="s">
        <v>505</v>
      </c>
      <c r="C543">
        <v>145</v>
      </c>
      <c r="D543" t="s">
        <v>506</v>
      </c>
      <c r="E543" t="s">
        <v>1307</v>
      </c>
      <c r="F543" t="s">
        <v>1284</v>
      </c>
      <c r="G543">
        <v>5</v>
      </c>
      <c r="H543" t="s">
        <v>1672</v>
      </c>
    </row>
    <row r="544" spans="2:8" x14ac:dyDescent="0.35">
      <c r="B544" t="s">
        <v>1684</v>
      </c>
      <c r="C544">
        <v>146</v>
      </c>
      <c r="D544" t="s">
        <v>1685</v>
      </c>
      <c r="E544" t="s">
        <v>1307</v>
      </c>
      <c r="F544" t="s">
        <v>1284</v>
      </c>
      <c r="G544">
        <v>5</v>
      </c>
      <c r="H544" t="s">
        <v>1672</v>
      </c>
    </row>
    <row r="545" spans="2:8" x14ac:dyDescent="0.35">
      <c r="B545" t="s">
        <v>507</v>
      </c>
      <c r="C545">
        <v>511</v>
      </c>
      <c r="D545" t="s">
        <v>508</v>
      </c>
      <c r="E545" t="s">
        <v>1307</v>
      </c>
      <c r="F545" t="s">
        <v>1284</v>
      </c>
      <c r="G545">
        <v>5</v>
      </c>
      <c r="H545" t="s">
        <v>1672</v>
      </c>
    </row>
    <row r="546" spans="2:8" x14ac:dyDescent="0.35">
      <c r="B546" t="s">
        <v>509</v>
      </c>
      <c r="C546">
        <v>512</v>
      </c>
      <c r="D546" t="s">
        <v>510</v>
      </c>
      <c r="E546" t="s">
        <v>1307</v>
      </c>
      <c r="F546" t="s">
        <v>1284</v>
      </c>
      <c r="G546">
        <v>5</v>
      </c>
      <c r="H546" t="s">
        <v>1672</v>
      </c>
    </row>
    <row r="547" spans="2:8" x14ac:dyDescent="0.35">
      <c r="B547" t="s">
        <v>511</v>
      </c>
      <c r="C547">
        <v>627</v>
      </c>
      <c r="D547" t="s">
        <v>512</v>
      </c>
      <c r="E547" t="s">
        <v>1307</v>
      </c>
      <c r="F547" t="s">
        <v>1284</v>
      </c>
      <c r="G547">
        <v>5</v>
      </c>
      <c r="H547" t="s">
        <v>1672</v>
      </c>
    </row>
    <row r="548" spans="2:8" x14ac:dyDescent="0.35">
      <c r="B548" t="s">
        <v>513</v>
      </c>
      <c r="C548">
        <v>147</v>
      </c>
      <c r="D548" t="s">
        <v>1686</v>
      </c>
      <c r="E548" t="s">
        <v>1307</v>
      </c>
      <c r="F548" t="s">
        <v>1284</v>
      </c>
      <c r="G548">
        <v>5</v>
      </c>
      <c r="H548" t="s">
        <v>1672</v>
      </c>
    </row>
    <row r="549" spans="2:8" x14ac:dyDescent="0.35">
      <c r="B549" t="s">
        <v>1054</v>
      </c>
      <c r="C549">
        <v>937</v>
      </c>
      <c r="D549" t="s">
        <v>1055</v>
      </c>
      <c r="H549" t="s">
        <v>1672</v>
      </c>
    </row>
    <row r="550" spans="2:8" x14ac:dyDescent="0.35">
      <c r="B550" t="s">
        <v>1056</v>
      </c>
      <c r="C550">
        <v>938</v>
      </c>
      <c r="D550" t="s">
        <v>1057</v>
      </c>
      <c r="H550" t="s">
        <v>1672</v>
      </c>
    </row>
    <row r="551" spans="2:8" x14ac:dyDescent="0.35">
      <c r="B551" t="s">
        <v>514</v>
      </c>
      <c r="C551">
        <v>148</v>
      </c>
      <c r="D551" t="s">
        <v>515</v>
      </c>
      <c r="E551" t="s">
        <v>1307</v>
      </c>
      <c r="F551" t="s">
        <v>1284</v>
      </c>
      <c r="G551">
        <v>4</v>
      </c>
      <c r="H551"/>
    </row>
    <row r="552" spans="2:8" x14ac:dyDescent="0.35">
      <c r="B552" t="s">
        <v>516</v>
      </c>
      <c r="C552">
        <v>921</v>
      </c>
      <c r="D552" t="s">
        <v>517</v>
      </c>
      <c r="H552" t="s">
        <v>1687</v>
      </c>
    </row>
    <row r="553" spans="2:8" x14ac:dyDescent="0.35">
      <c r="B553" t="s">
        <v>518</v>
      </c>
      <c r="C553">
        <v>149</v>
      </c>
      <c r="D553" t="s">
        <v>519</v>
      </c>
      <c r="E553" t="s">
        <v>1307</v>
      </c>
      <c r="F553" t="s">
        <v>1284</v>
      </c>
      <c r="G553">
        <v>4</v>
      </c>
      <c r="H553"/>
    </row>
    <row r="554" spans="2:8" x14ac:dyDescent="0.35">
      <c r="B554" t="s">
        <v>520</v>
      </c>
      <c r="C554">
        <v>150</v>
      </c>
      <c r="D554" t="s">
        <v>1688</v>
      </c>
      <c r="E554" t="s">
        <v>5</v>
      </c>
      <c r="F554" t="s">
        <v>1284</v>
      </c>
      <c r="G554">
        <v>5</v>
      </c>
      <c r="H554" t="s">
        <v>1689</v>
      </c>
    </row>
    <row r="555" spans="2:8" x14ac:dyDescent="0.35">
      <c r="B555" t="s">
        <v>521</v>
      </c>
      <c r="C555">
        <v>151</v>
      </c>
      <c r="D555" t="s">
        <v>1690</v>
      </c>
      <c r="E555" t="s">
        <v>5</v>
      </c>
      <c r="F555" t="s">
        <v>1284</v>
      </c>
      <c r="G555">
        <v>5</v>
      </c>
      <c r="H555" t="s">
        <v>1689</v>
      </c>
    </row>
    <row r="556" spans="2:8" x14ac:dyDescent="0.35">
      <c r="B556" t="s">
        <v>522</v>
      </c>
      <c r="C556">
        <v>152</v>
      </c>
      <c r="D556" t="s">
        <v>1691</v>
      </c>
      <c r="E556" t="s">
        <v>5</v>
      </c>
      <c r="F556" t="s">
        <v>1284</v>
      </c>
      <c r="G556">
        <v>5</v>
      </c>
      <c r="H556" t="s">
        <v>1689</v>
      </c>
    </row>
    <row r="557" spans="2:8" x14ac:dyDescent="0.35">
      <c r="B557" t="s">
        <v>523</v>
      </c>
      <c r="C557">
        <v>153</v>
      </c>
      <c r="D557" t="s">
        <v>1692</v>
      </c>
      <c r="E557" t="s">
        <v>5</v>
      </c>
      <c r="F557" t="s">
        <v>1284</v>
      </c>
      <c r="G557">
        <v>5</v>
      </c>
      <c r="H557" t="s">
        <v>1689</v>
      </c>
    </row>
    <row r="558" spans="2:8" x14ac:dyDescent="0.35">
      <c r="B558" t="s">
        <v>524</v>
      </c>
      <c r="C558">
        <v>154</v>
      </c>
      <c r="D558" t="s">
        <v>1693</v>
      </c>
      <c r="E558" t="s">
        <v>5</v>
      </c>
      <c r="F558" t="s">
        <v>1284</v>
      </c>
      <c r="G558">
        <v>5</v>
      </c>
      <c r="H558" t="s">
        <v>1689</v>
      </c>
    </row>
    <row r="559" spans="2:8" x14ac:dyDescent="0.35">
      <c r="B559" t="s">
        <v>525</v>
      </c>
      <c r="C559">
        <v>155</v>
      </c>
      <c r="D559" t="s">
        <v>1694</v>
      </c>
      <c r="E559" t="s">
        <v>5</v>
      </c>
      <c r="F559" t="s">
        <v>1284</v>
      </c>
      <c r="G559">
        <v>5</v>
      </c>
      <c r="H559" t="s">
        <v>1689</v>
      </c>
    </row>
    <row r="560" spans="2:8" x14ac:dyDescent="0.35">
      <c r="B560" t="s">
        <v>1695</v>
      </c>
      <c r="C560">
        <v>521</v>
      </c>
      <c r="D560" t="s">
        <v>1696</v>
      </c>
      <c r="E560" t="s">
        <v>1307</v>
      </c>
      <c r="F560" t="s">
        <v>1284</v>
      </c>
      <c r="G560">
        <v>5</v>
      </c>
      <c r="H560" t="s">
        <v>1689</v>
      </c>
    </row>
    <row r="561" spans="2:8" x14ac:dyDescent="0.35">
      <c r="B561" t="s">
        <v>1697</v>
      </c>
      <c r="C561">
        <v>522</v>
      </c>
      <c r="D561" t="s">
        <v>1698</v>
      </c>
      <c r="E561" t="s">
        <v>1307</v>
      </c>
      <c r="F561" t="s">
        <v>1284</v>
      </c>
      <c r="G561">
        <v>5</v>
      </c>
      <c r="H561" t="s">
        <v>1689</v>
      </c>
    </row>
    <row r="562" spans="2:8" x14ac:dyDescent="0.35">
      <c r="B562" t="s">
        <v>1058</v>
      </c>
      <c r="C562">
        <v>1094</v>
      </c>
      <c r="D562" t="s">
        <v>1059</v>
      </c>
      <c r="H562" t="s">
        <v>1672</v>
      </c>
    </row>
    <row r="563" spans="2:8" x14ac:dyDescent="0.35">
      <c r="B563" t="s">
        <v>1060</v>
      </c>
      <c r="C563">
        <v>1095</v>
      </c>
      <c r="D563" t="s">
        <v>1061</v>
      </c>
      <c r="H563" t="s">
        <v>1672</v>
      </c>
    </row>
    <row r="564" spans="2:8" x14ac:dyDescent="0.35">
      <c r="B564" t="s">
        <v>526</v>
      </c>
      <c r="C564">
        <v>156</v>
      </c>
      <c r="D564" t="s">
        <v>527</v>
      </c>
      <c r="E564" t="s">
        <v>1307</v>
      </c>
      <c r="F564" t="s">
        <v>1284</v>
      </c>
      <c r="G564">
        <v>4</v>
      </c>
      <c r="H564"/>
    </row>
    <row r="565" spans="2:8" x14ac:dyDescent="0.35">
      <c r="B565" t="s">
        <v>1699</v>
      </c>
      <c r="C565">
        <v>430</v>
      </c>
      <c r="D565" t="s">
        <v>1700</v>
      </c>
      <c r="E565" t="s">
        <v>1307</v>
      </c>
      <c r="F565" t="s">
        <v>1284</v>
      </c>
      <c r="G565">
        <v>5</v>
      </c>
      <c r="H565" t="s">
        <v>1672</v>
      </c>
    </row>
    <row r="566" spans="2:8" x14ac:dyDescent="0.35">
      <c r="B566" t="s">
        <v>528</v>
      </c>
      <c r="C566">
        <v>686</v>
      </c>
      <c r="D566" t="s">
        <v>529</v>
      </c>
      <c r="E566" t="s">
        <v>1307</v>
      </c>
      <c r="F566" t="s">
        <v>1284</v>
      </c>
      <c r="G566">
        <v>5</v>
      </c>
      <c r="H566" t="s">
        <v>1672</v>
      </c>
    </row>
    <row r="567" spans="2:8" x14ac:dyDescent="0.35">
      <c r="B567" t="s">
        <v>530</v>
      </c>
      <c r="C567">
        <v>689</v>
      </c>
      <c r="D567" t="s">
        <v>531</v>
      </c>
      <c r="E567" t="s">
        <v>1307</v>
      </c>
      <c r="F567" t="s">
        <v>1284</v>
      </c>
      <c r="G567">
        <v>5</v>
      </c>
      <c r="H567" t="s">
        <v>1672</v>
      </c>
    </row>
    <row r="568" spans="2:8" x14ac:dyDescent="0.35">
      <c r="B568" t="s">
        <v>532</v>
      </c>
      <c r="C568">
        <v>157</v>
      </c>
      <c r="D568" t="s">
        <v>533</v>
      </c>
      <c r="E568" t="s">
        <v>1307</v>
      </c>
      <c r="F568" t="s">
        <v>1284</v>
      </c>
      <c r="G568">
        <v>4</v>
      </c>
      <c r="H568"/>
    </row>
    <row r="569" spans="2:8" x14ac:dyDescent="0.35">
      <c r="B569" t="s">
        <v>534</v>
      </c>
      <c r="C569">
        <v>325</v>
      </c>
      <c r="D569" t="s">
        <v>535</v>
      </c>
      <c r="E569" t="s">
        <v>1307</v>
      </c>
      <c r="F569" t="s">
        <v>1284</v>
      </c>
      <c r="G569">
        <v>5</v>
      </c>
      <c r="H569" t="s">
        <v>1671</v>
      </c>
    </row>
    <row r="570" spans="2:8" x14ac:dyDescent="0.35">
      <c r="B570" t="s">
        <v>536</v>
      </c>
      <c r="C570">
        <v>158</v>
      </c>
      <c r="D570" t="s">
        <v>537</v>
      </c>
      <c r="E570" t="s">
        <v>1307</v>
      </c>
      <c r="F570" t="s">
        <v>1284</v>
      </c>
      <c r="G570">
        <v>4</v>
      </c>
      <c r="H570"/>
    </row>
    <row r="571" spans="2:8" x14ac:dyDescent="0.35">
      <c r="B571" t="s">
        <v>538</v>
      </c>
      <c r="C571">
        <v>326</v>
      </c>
      <c r="D571" t="s">
        <v>539</v>
      </c>
      <c r="E571" t="s">
        <v>1307</v>
      </c>
      <c r="F571" t="s">
        <v>1284</v>
      </c>
      <c r="G571">
        <v>5</v>
      </c>
      <c r="H571" t="s">
        <v>1701</v>
      </c>
    </row>
    <row r="572" spans="2:8" x14ac:dyDescent="0.35">
      <c r="B572" t="s">
        <v>540</v>
      </c>
      <c r="C572">
        <v>923</v>
      </c>
      <c r="D572" t="s">
        <v>541</v>
      </c>
      <c r="H572" t="s">
        <v>1701</v>
      </c>
    </row>
    <row r="573" spans="2:8" x14ac:dyDescent="0.35">
      <c r="B573" t="s">
        <v>542</v>
      </c>
      <c r="C573">
        <v>432</v>
      </c>
      <c r="D573" t="s">
        <v>543</v>
      </c>
      <c r="E573" t="s">
        <v>1307</v>
      </c>
      <c r="F573" t="s">
        <v>1284</v>
      </c>
      <c r="G573">
        <v>4</v>
      </c>
      <c r="H573"/>
    </row>
    <row r="574" spans="2:8" x14ac:dyDescent="0.35">
      <c r="B574" t="s">
        <v>544</v>
      </c>
      <c r="C574">
        <v>433</v>
      </c>
      <c r="D574" t="s">
        <v>545</v>
      </c>
      <c r="E574" t="s">
        <v>1307</v>
      </c>
      <c r="F574" t="s">
        <v>1284</v>
      </c>
      <c r="G574">
        <v>5</v>
      </c>
      <c r="H574" t="s">
        <v>1702</v>
      </c>
    </row>
    <row r="575" spans="2:8" x14ac:dyDescent="0.35">
      <c r="B575" t="s">
        <v>1703</v>
      </c>
      <c r="C575">
        <v>489</v>
      </c>
      <c r="D575" t="s">
        <v>1704</v>
      </c>
      <c r="E575" t="s">
        <v>1307</v>
      </c>
      <c r="F575" t="s">
        <v>1284</v>
      </c>
      <c r="G575">
        <v>5</v>
      </c>
      <c r="H575" t="s">
        <v>1701</v>
      </c>
    </row>
    <row r="576" spans="2:8" x14ac:dyDescent="0.35">
      <c r="B576" t="s">
        <v>1705</v>
      </c>
      <c r="C576">
        <v>589</v>
      </c>
      <c r="D576" t="s">
        <v>1706</v>
      </c>
      <c r="E576" t="s">
        <v>1307</v>
      </c>
      <c r="F576" t="s">
        <v>1284</v>
      </c>
      <c r="G576">
        <v>5</v>
      </c>
      <c r="H576" t="s">
        <v>1701</v>
      </c>
    </row>
    <row r="577" spans="2:8" x14ac:dyDescent="0.35">
      <c r="B577" t="s">
        <v>546</v>
      </c>
      <c r="C577">
        <v>669</v>
      </c>
      <c r="D577" t="s">
        <v>1707</v>
      </c>
      <c r="E577" t="s">
        <v>1307</v>
      </c>
      <c r="F577" t="s">
        <v>1284</v>
      </c>
      <c r="G577">
        <v>5</v>
      </c>
      <c r="H577" t="s">
        <v>1701</v>
      </c>
    </row>
    <row r="578" spans="2:8" x14ac:dyDescent="0.35">
      <c r="B578" t="s">
        <v>547</v>
      </c>
      <c r="C578">
        <v>967</v>
      </c>
      <c r="D578" t="s">
        <v>201</v>
      </c>
      <c r="H578" t="s">
        <v>1701</v>
      </c>
    </row>
    <row r="579" spans="2:8" x14ac:dyDescent="0.35">
      <c r="B579" t="s">
        <v>548</v>
      </c>
      <c r="C579">
        <v>159</v>
      </c>
      <c r="D579" t="s">
        <v>549</v>
      </c>
      <c r="E579" t="s">
        <v>1307</v>
      </c>
      <c r="F579" t="s">
        <v>1284</v>
      </c>
      <c r="G579">
        <v>4</v>
      </c>
      <c r="H579"/>
    </row>
    <row r="580" spans="2:8" x14ac:dyDescent="0.35">
      <c r="B580" t="s">
        <v>550</v>
      </c>
      <c r="C580">
        <v>160</v>
      </c>
      <c r="D580" t="s">
        <v>1708</v>
      </c>
      <c r="E580" t="s">
        <v>1307</v>
      </c>
      <c r="F580" t="s">
        <v>1284</v>
      </c>
      <c r="G580">
        <v>5</v>
      </c>
      <c r="H580" t="s">
        <v>1701</v>
      </c>
    </row>
    <row r="581" spans="2:8" x14ac:dyDescent="0.35">
      <c r="B581" t="s">
        <v>551</v>
      </c>
      <c r="C581">
        <v>428</v>
      </c>
      <c r="D581" t="s">
        <v>552</v>
      </c>
      <c r="E581" t="s">
        <v>1307</v>
      </c>
      <c r="F581" t="s">
        <v>1284</v>
      </c>
      <c r="G581">
        <v>5</v>
      </c>
      <c r="H581" t="s">
        <v>1701</v>
      </c>
    </row>
    <row r="582" spans="2:8" x14ac:dyDescent="0.35">
      <c r="B582" t="s">
        <v>1709</v>
      </c>
      <c r="C582">
        <v>546</v>
      </c>
      <c r="D582" t="s">
        <v>1710</v>
      </c>
      <c r="E582" t="s">
        <v>1307</v>
      </c>
      <c r="F582" t="s">
        <v>1284</v>
      </c>
      <c r="G582">
        <v>5</v>
      </c>
      <c r="H582" t="s">
        <v>1701</v>
      </c>
    </row>
    <row r="583" spans="2:8" x14ac:dyDescent="0.35">
      <c r="B583" t="s">
        <v>553</v>
      </c>
      <c r="C583">
        <v>548</v>
      </c>
      <c r="D583" t="s">
        <v>554</v>
      </c>
      <c r="E583" t="s">
        <v>1307</v>
      </c>
      <c r="F583" t="s">
        <v>1284</v>
      </c>
      <c r="G583">
        <v>5</v>
      </c>
      <c r="H583" t="s">
        <v>1701</v>
      </c>
    </row>
    <row r="584" spans="2:8" x14ac:dyDescent="0.35">
      <c r="B584" t="s">
        <v>1711</v>
      </c>
      <c r="C584">
        <v>552</v>
      </c>
      <c r="D584" t="s">
        <v>1712</v>
      </c>
      <c r="E584" t="s">
        <v>1307</v>
      </c>
      <c r="F584" t="s">
        <v>1284</v>
      </c>
      <c r="G584">
        <v>5</v>
      </c>
      <c r="H584" t="s">
        <v>1701</v>
      </c>
    </row>
    <row r="585" spans="2:8" x14ac:dyDescent="0.35">
      <c r="B585" t="s">
        <v>1713</v>
      </c>
      <c r="C585">
        <v>553</v>
      </c>
      <c r="D585" t="s">
        <v>1714</v>
      </c>
      <c r="E585" t="s">
        <v>1307</v>
      </c>
      <c r="F585" t="s">
        <v>1284</v>
      </c>
      <c r="G585">
        <v>5</v>
      </c>
      <c r="H585" t="s">
        <v>1701</v>
      </c>
    </row>
    <row r="586" spans="2:8" x14ac:dyDescent="0.35">
      <c r="B586" t="s">
        <v>555</v>
      </c>
      <c r="C586">
        <v>640</v>
      </c>
      <c r="D586" t="s">
        <v>556</v>
      </c>
      <c r="E586" t="s">
        <v>1307</v>
      </c>
      <c r="F586" t="s">
        <v>1284</v>
      </c>
      <c r="G586">
        <v>5</v>
      </c>
      <c r="H586" t="s">
        <v>1701</v>
      </c>
    </row>
    <row r="587" spans="2:8" x14ac:dyDescent="0.35">
      <c r="B587" t="s">
        <v>557</v>
      </c>
      <c r="C587">
        <v>722</v>
      </c>
      <c r="D587" t="s">
        <v>558</v>
      </c>
      <c r="E587" t="s">
        <v>1307</v>
      </c>
      <c r="F587" t="s">
        <v>1284</v>
      </c>
      <c r="G587">
        <v>5</v>
      </c>
      <c r="H587" t="s">
        <v>1701</v>
      </c>
    </row>
    <row r="588" spans="2:8" x14ac:dyDescent="0.35">
      <c r="B588" t="s">
        <v>961</v>
      </c>
      <c r="C588">
        <v>994</v>
      </c>
      <c r="D588" t="s">
        <v>962</v>
      </c>
      <c r="H588" t="s">
        <v>1701</v>
      </c>
    </row>
    <row r="589" spans="2:8" x14ac:dyDescent="0.35">
      <c r="B589" t="s">
        <v>1933</v>
      </c>
      <c r="C589" t="s">
        <v>2028</v>
      </c>
      <c r="D589" t="s">
        <v>2029</v>
      </c>
      <c r="H589" t="s">
        <v>1701</v>
      </c>
    </row>
    <row r="590" spans="2:8" x14ac:dyDescent="0.35">
      <c r="B590" t="s">
        <v>559</v>
      </c>
      <c r="C590">
        <v>619</v>
      </c>
      <c r="D590" t="s">
        <v>560</v>
      </c>
      <c r="E590" t="s">
        <v>1307</v>
      </c>
      <c r="F590" t="s">
        <v>1284</v>
      </c>
      <c r="G590">
        <v>4</v>
      </c>
      <c r="H590"/>
    </row>
    <row r="591" spans="2:8" x14ac:dyDescent="0.35">
      <c r="B591" t="s">
        <v>561</v>
      </c>
      <c r="C591">
        <v>620</v>
      </c>
      <c r="D591" t="s">
        <v>562</v>
      </c>
      <c r="E591" t="s">
        <v>1307</v>
      </c>
      <c r="F591" t="s">
        <v>1284</v>
      </c>
      <c r="G591">
        <v>5</v>
      </c>
      <c r="H591" s="36" t="s">
        <v>1701</v>
      </c>
    </row>
    <row r="592" spans="2:8" x14ac:dyDescent="0.35">
      <c r="B592" t="s">
        <v>1715</v>
      </c>
      <c r="C592"/>
      <c r="D592" t="s">
        <v>586</v>
      </c>
      <c r="H592"/>
    </row>
    <row r="593" spans="2:8" x14ac:dyDescent="0.35">
      <c r="B593" t="s">
        <v>1716</v>
      </c>
      <c r="C593"/>
      <c r="D593" t="s">
        <v>1717</v>
      </c>
      <c r="H593" t="s">
        <v>1147</v>
      </c>
    </row>
    <row r="594" spans="2:8" x14ac:dyDescent="0.35">
      <c r="B594" t="s">
        <v>563</v>
      </c>
      <c r="C594">
        <v>161</v>
      </c>
      <c r="D594" t="s">
        <v>1718</v>
      </c>
      <c r="E594" t="s">
        <v>1307</v>
      </c>
      <c r="F594" t="s">
        <v>1284</v>
      </c>
      <c r="G594">
        <v>2</v>
      </c>
      <c r="H594"/>
    </row>
    <row r="595" spans="2:8" x14ac:dyDescent="0.35">
      <c r="B595" t="s">
        <v>564</v>
      </c>
      <c r="C595">
        <v>162</v>
      </c>
      <c r="D595" t="s">
        <v>565</v>
      </c>
      <c r="E595" t="s">
        <v>1307</v>
      </c>
      <c r="F595" t="s">
        <v>1284</v>
      </c>
      <c r="G595">
        <v>3</v>
      </c>
      <c r="H595"/>
    </row>
    <row r="596" spans="2:8" x14ac:dyDescent="0.35">
      <c r="B596" t="s">
        <v>566</v>
      </c>
      <c r="C596">
        <v>164</v>
      </c>
      <c r="D596" t="s">
        <v>527</v>
      </c>
      <c r="E596" t="s">
        <v>1307</v>
      </c>
      <c r="F596" t="s">
        <v>1284</v>
      </c>
      <c r="G596">
        <v>4</v>
      </c>
      <c r="H596"/>
    </row>
    <row r="597" spans="2:8" x14ac:dyDescent="0.35">
      <c r="B597" t="s">
        <v>1719</v>
      </c>
      <c r="C597">
        <v>431</v>
      </c>
      <c r="D597" t="s">
        <v>1700</v>
      </c>
      <c r="E597" t="s">
        <v>1307</v>
      </c>
      <c r="F597" t="s">
        <v>1284</v>
      </c>
      <c r="G597">
        <v>5</v>
      </c>
      <c r="H597" t="s">
        <v>1720</v>
      </c>
    </row>
    <row r="598" spans="2:8" x14ac:dyDescent="0.35">
      <c r="B598" t="s">
        <v>567</v>
      </c>
      <c r="C598">
        <v>687</v>
      </c>
      <c r="D598" t="s">
        <v>529</v>
      </c>
      <c r="E598" t="s">
        <v>1307</v>
      </c>
      <c r="F598" t="s">
        <v>1284</v>
      </c>
      <c r="G598">
        <v>5</v>
      </c>
      <c r="H598" t="s">
        <v>1720</v>
      </c>
    </row>
    <row r="599" spans="2:8" x14ac:dyDescent="0.35">
      <c r="B599" t="s">
        <v>568</v>
      </c>
      <c r="C599">
        <v>690</v>
      </c>
      <c r="D599" t="s">
        <v>531</v>
      </c>
      <c r="E599" t="s">
        <v>1307</v>
      </c>
      <c r="F599" t="s">
        <v>1284</v>
      </c>
      <c r="G599">
        <v>5</v>
      </c>
      <c r="H599" t="s">
        <v>1720</v>
      </c>
    </row>
    <row r="600" spans="2:8" x14ac:dyDescent="0.35">
      <c r="B600" t="s">
        <v>1721</v>
      </c>
      <c r="C600">
        <v>163</v>
      </c>
      <c r="D600" t="s">
        <v>515</v>
      </c>
      <c r="E600" t="s">
        <v>1307</v>
      </c>
      <c r="F600" t="s">
        <v>1284</v>
      </c>
      <c r="G600">
        <v>4</v>
      </c>
      <c r="H600"/>
    </row>
    <row r="601" spans="2:8" x14ac:dyDescent="0.35">
      <c r="B601" t="s">
        <v>569</v>
      </c>
      <c r="C601">
        <v>581</v>
      </c>
      <c r="D601" t="s">
        <v>570</v>
      </c>
      <c r="E601" t="s">
        <v>1307</v>
      </c>
      <c r="F601" t="s">
        <v>1284</v>
      </c>
      <c r="G601">
        <v>4</v>
      </c>
      <c r="H601"/>
    </row>
    <row r="602" spans="2:8" x14ac:dyDescent="0.35">
      <c r="B602" t="s">
        <v>1722</v>
      </c>
      <c r="C602">
        <v>582</v>
      </c>
      <c r="D602" t="s">
        <v>1723</v>
      </c>
      <c r="E602" t="s">
        <v>1307</v>
      </c>
      <c r="F602" t="s">
        <v>1284</v>
      </c>
      <c r="G602">
        <v>5</v>
      </c>
      <c r="H602" t="s">
        <v>1724</v>
      </c>
    </row>
    <row r="603" spans="2:8" x14ac:dyDescent="0.35">
      <c r="B603" t="s">
        <v>1725</v>
      </c>
      <c r="C603">
        <v>600</v>
      </c>
      <c r="D603" t="s">
        <v>1717</v>
      </c>
      <c r="E603" t="s">
        <v>1307</v>
      </c>
      <c r="F603" t="s">
        <v>1284</v>
      </c>
      <c r="G603">
        <v>5</v>
      </c>
      <c r="H603" t="s">
        <v>1147</v>
      </c>
    </row>
    <row r="604" spans="2:8" x14ac:dyDescent="0.35">
      <c r="B604" t="s">
        <v>571</v>
      </c>
      <c r="C604">
        <v>634</v>
      </c>
      <c r="D604" t="s">
        <v>572</v>
      </c>
      <c r="E604" t="s">
        <v>1307</v>
      </c>
      <c r="F604" t="s">
        <v>1284</v>
      </c>
      <c r="G604">
        <v>5</v>
      </c>
      <c r="H604" t="s">
        <v>1147</v>
      </c>
    </row>
    <row r="605" spans="2:8" x14ac:dyDescent="0.35">
      <c r="B605" t="s">
        <v>573</v>
      </c>
      <c r="C605">
        <v>613</v>
      </c>
      <c r="D605" t="s">
        <v>574</v>
      </c>
      <c r="E605" t="s">
        <v>1307</v>
      </c>
      <c r="F605" t="s">
        <v>1284</v>
      </c>
      <c r="G605">
        <v>4</v>
      </c>
      <c r="H605"/>
    </row>
    <row r="606" spans="2:8" x14ac:dyDescent="0.35">
      <c r="B606" t="s">
        <v>575</v>
      </c>
      <c r="C606">
        <v>614</v>
      </c>
      <c r="D606" t="s">
        <v>576</v>
      </c>
      <c r="E606" t="s">
        <v>1307</v>
      </c>
      <c r="F606" t="s">
        <v>1284</v>
      </c>
      <c r="G606">
        <v>5</v>
      </c>
      <c r="H606" t="s">
        <v>1151</v>
      </c>
    </row>
    <row r="607" spans="2:8" x14ac:dyDescent="0.35">
      <c r="B607" t="s">
        <v>577</v>
      </c>
      <c r="C607">
        <v>165</v>
      </c>
      <c r="D607" t="s">
        <v>549</v>
      </c>
      <c r="E607" t="s">
        <v>1307</v>
      </c>
      <c r="F607" t="s">
        <v>1284</v>
      </c>
      <c r="G607">
        <v>4</v>
      </c>
      <c r="H607"/>
    </row>
    <row r="608" spans="2:8" x14ac:dyDescent="0.35">
      <c r="B608" t="s">
        <v>1726</v>
      </c>
      <c r="C608">
        <v>166</v>
      </c>
      <c r="D608" t="s">
        <v>1727</v>
      </c>
      <c r="E608" t="s">
        <v>1307</v>
      </c>
      <c r="F608" t="s">
        <v>1284</v>
      </c>
      <c r="G608">
        <v>5</v>
      </c>
      <c r="H608"/>
    </row>
    <row r="609" spans="2:8" x14ac:dyDescent="0.35">
      <c r="B609" t="s">
        <v>578</v>
      </c>
      <c r="C609">
        <v>328</v>
      </c>
      <c r="D609" t="s">
        <v>1728</v>
      </c>
      <c r="E609" t="s">
        <v>1307</v>
      </c>
      <c r="F609" t="s">
        <v>1284</v>
      </c>
      <c r="G609">
        <v>5</v>
      </c>
      <c r="H609" t="s">
        <v>1729</v>
      </c>
    </row>
    <row r="610" spans="2:8" x14ac:dyDescent="0.35">
      <c r="B610" t="s">
        <v>579</v>
      </c>
      <c r="C610">
        <v>970</v>
      </c>
      <c r="D610" t="s">
        <v>580</v>
      </c>
      <c r="H610" t="s">
        <v>1148</v>
      </c>
    </row>
    <row r="611" spans="2:8" x14ac:dyDescent="0.35">
      <c r="B611" t="s">
        <v>1934</v>
      </c>
      <c r="C611" t="s">
        <v>2030</v>
      </c>
      <c r="D611" t="s">
        <v>2029</v>
      </c>
      <c r="H611" t="s">
        <v>1732</v>
      </c>
    </row>
    <row r="612" spans="2:8" x14ac:dyDescent="0.35">
      <c r="B612" t="s">
        <v>581</v>
      </c>
      <c r="C612">
        <v>472</v>
      </c>
      <c r="D612" t="s">
        <v>582</v>
      </c>
      <c r="E612" t="s">
        <v>1307</v>
      </c>
      <c r="F612" t="s">
        <v>1284</v>
      </c>
      <c r="G612">
        <v>4</v>
      </c>
      <c r="H612"/>
    </row>
    <row r="613" spans="2:8" x14ac:dyDescent="0.35">
      <c r="B613" t="s">
        <v>1730</v>
      </c>
      <c r="C613">
        <v>473</v>
      </c>
      <c r="D613" t="s">
        <v>1731</v>
      </c>
      <c r="E613" t="s">
        <v>1307</v>
      </c>
      <c r="F613" t="s">
        <v>1284</v>
      </c>
      <c r="G613">
        <v>5</v>
      </c>
      <c r="H613" t="s">
        <v>1732</v>
      </c>
    </row>
    <row r="614" spans="2:8" x14ac:dyDescent="0.35">
      <c r="B614" t="s">
        <v>583</v>
      </c>
      <c r="C614">
        <v>564</v>
      </c>
      <c r="D614" t="s">
        <v>584</v>
      </c>
      <c r="E614" t="s">
        <v>1307</v>
      </c>
      <c r="F614" t="s">
        <v>1284</v>
      </c>
      <c r="G614">
        <v>5</v>
      </c>
      <c r="H614" t="s">
        <v>1732</v>
      </c>
    </row>
    <row r="615" spans="2:8" x14ac:dyDescent="0.35">
      <c r="B615" t="s">
        <v>585</v>
      </c>
      <c r="C615">
        <v>906</v>
      </c>
      <c r="D615" t="s">
        <v>586</v>
      </c>
      <c r="H615"/>
    </row>
    <row r="616" spans="2:8" x14ac:dyDescent="0.35">
      <c r="B616" t="s">
        <v>587</v>
      </c>
      <c r="C616">
        <v>907</v>
      </c>
      <c r="D616" t="s">
        <v>588</v>
      </c>
      <c r="H616" t="s">
        <v>1147</v>
      </c>
    </row>
    <row r="617" spans="2:8" x14ac:dyDescent="0.35">
      <c r="B617" t="s">
        <v>963</v>
      </c>
      <c r="C617">
        <v>1045</v>
      </c>
      <c r="D617" t="s">
        <v>964</v>
      </c>
      <c r="H617" t="s">
        <v>1148</v>
      </c>
    </row>
    <row r="618" spans="2:8" x14ac:dyDescent="0.35">
      <c r="B618" t="s">
        <v>1062</v>
      </c>
      <c r="C618">
        <v>1089</v>
      </c>
      <c r="D618" t="s">
        <v>1063</v>
      </c>
      <c r="H618"/>
    </row>
    <row r="619" spans="2:8" x14ac:dyDescent="0.35">
      <c r="B619" t="s">
        <v>1064</v>
      </c>
      <c r="C619">
        <v>1090</v>
      </c>
      <c r="D619" t="s">
        <v>1065</v>
      </c>
      <c r="H619" t="s">
        <v>1149</v>
      </c>
    </row>
    <row r="620" spans="2:8" x14ac:dyDescent="0.35">
      <c r="B620" t="s">
        <v>1066</v>
      </c>
      <c r="C620">
        <v>1091</v>
      </c>
      <c r="D620" t="s">
        <v>1067</v>
      </c>
      <c r="H620" t="s">
        <v>1149</v>
      </c>
    </row>
    <row r="621" spans="2:8" x14ac:dyDescent="0.35">
      <c r="B621" t="s">
        <v>1733</v>
      </c>
      <c r="C621">
        <v>167</v>
      </c>
      <c r="D621" t="s">
        <v>1734</v>
      </c>
      <c r="E621" t="s">
        <v>1307</v>
      </c>
      <c r="F621" t="s">
        <v>1284</v>
      </c>
      <c r="G621">
        <v>2</v>
      </c>
      <c r="H621"/>
    </row>
    <row r="622" spans="2:8" x14ac:dyDescent="0.35">
      <c r="B622" t="s">
        <v>1735</v>
      </c>
      <c r="C622">
        <v>570</v>
      </c>
      <c r="D622" t="s">
        <v>1736</v>
      </c>
      <c r="E622" t="s">
        <v>1307</v>
      </c>
      <c r="F622" t="s">
        <v>1284</v>
      </c>
      <c r="G622">
        <v>3</v>
      </c>
      <c r="H622"/>
    </row>
    <row r="623" spans="2:8" x14ac:dyDescent="0.35">
      <c r="B623" t="s">
        <v>1737</v>
      </c>
      <c r="C623">
        <v>572</v>
      </c>
      <c r="D623" t="s">
        <v>1738</v>
      </c>
      <c r="E623" t="s">
        <v>1307</v>
      </c>
      <c r="F623" t="s">
        <v>1284</v>
      </c>
      <c r="G623">
        <v>4</v>
      </c>
      <c r="H623"/>
    </row>
    <row r="624" spans="2:8" x14ac:dyDescent="0.35">
      <c r="B624" t="s">
        <v>1739</v>
      </c>
      <c r="C624">
        <v>573</v>
      </c>
      <c r="D624" t="s">
        <v>1738</v>
      </c>
      <c r="E624" t="s">
        <v>1307</v>
      </c>
      <c r="F624" t="s">
        <v>1284</v>
      </c>
      <c r="G624">
        <v>5</v>
      </c>
      <c r="H624"/>
    </row>
    <row r="625" spans="2:8" x14ac:dyDescent="0.35">
      <c r="B625" t="s">
        <v>1740</v>
      </c>
      <c r="C625"/>
      <c r="D625" t="s">
        <v>586</v>
      </c>
      <c r="H625"/>
    </row>
    <row r="626" spans="2:8" x14ac:dyDescent="0.35">
      <c r="B626" t="s">
        <v>1741</v>
      </c>
      <c r="C626"/>
      <c r="D626" t="s">
        <v>586</v>
      </c>
      <c r="H626"/>
    </row>
    <row r="627" spans="2:8" x14ac:dyDescent="0.35">
      <c r="B627" t="s">
        <v>1742</v>
      </c>
      <c r="C627"/>
      <c r="D627" t="s">
        <v>1743</v>
      </c>
      <c r="H627" t="s">
        <v>1147</v>
      </c>
    </row>
    <row r="628" spans="2:8" x14ac:dyDescent="0.35">
      <c r="B628" t="s">
        <v>589</v>
      </c>
      <c r="C628">
        <v>168</v>
      </c>
      <c r="D628" t="s">
        <v>590</v>
      </c>
      <c r="E628" t="s">
        <v>1307</v>
      </c>
      <c r="F628" t="s">
        <v>1284</v>
      </c>
      <c r="G628">
        <v>2</v>
      </c>
      <c r="H628"/>
    </row>
    <row r="629" spans="2:8" x14ac:dyDescent="0.35">
      <c r="B629" t="s">
        <v>591</v>
      </c>
      <c r="C629">
        <v>169</v>
      </c>
      <c r="D629" t="s">
        <v>592</v>
      </c>
      <c r="E629" t="s">
        <v>1307</v>
      </c>
      <c r="F629" t="s">
        <v>1284</v>
      </c>
      <c r="G629">
        <v>3</v>
      </c>
      <c r="H629"/>
    </row>
    <row r="630" spans="2:8" x14ac:dyDescent="0.35">
      <c r="B630" t="s">
        <v>593</v>
      </c>
      <c r="C630">
        <v>170</v>
      </c>
      <c r="D630" t="s">
        <v>594</v>
      </c>
      <c r="E630" t="s">
        <v>1307</v>
      </c>
      <c r="F630" t="s">
        <v>1284</v>
      </c>
      <c r="G630">
        <v>4</v>
      </c>
      <c r="H630"/>
    </row>
    <row r="631" spans="2:8" x14ac:dyDescent="0.35">
      <c r="B631" t="s">
        <v>595</v>
      </c>
      <c r="C631">
        <v>171</v>
      </c>
      <c r="D631" t="s">
        <v>596</v>
      </c>
      <c r="E631" t="s">
        <v>1307</v>
      </c>
      <c r="F631" t="s">
        <v>1284</v>
      </c>
      <c r="G631">
        <v>5</v>
      </c>
      <c r="H631" t="s">
        <v>1190</v>
      </c>
    </row>
    <row r="632" spans="2:8" x14ac:dyDescent="0.35">
      <c r="B632" t="s">
        <v>1744</v>
      </c>
      <c r="C632">
        <v>172</v>
      </c>
      <c r="D632" t="s">
        <v>1745</v>
      </c>
      <c r="E632" t="s">
        <v>1283</v>
      </c>
      <c r="F632" t="s">
        <v>1284</v>
      </c>
      <c r="G632">
        <v>4</v>
      </c>
      <c r="H632"/>
    </row>
    <row r="633" spans="2:8" x14ac:dyDescent="0.35">
      <c r="B633" t="s">
        <v>597</v>
      </c>
      <c r="C633">
        <v>173</v>
      </c>
      <c r="D633" t="s">
        <v>598</v>
      </c>
      <c r="E633" t="s">
        <v>1307</v>
      </c>
      <c r="F633" t="s">
        <v>1284</v>
      </c>
      <c r="G633">
        <v>3</v>
      </c>
      <c r="H633"/>
    </row>
    <row r="634" spans="2:8" x14ac:dyDescent="0.35">
      <c r="B634" t="s">
        <v>599</v>
      </c>
      <c r="C634">
        <v>174</v>
      </c>
      <c r="D634" t="s">
        <v>600</v>
      </c>
      <c r="E634" t="s">
        <v>1307</v>
      </c>
      <c r="F634" t="s">
        <v>1284</v>
      </c>
      <c r="G634">
        <v>4</v>
      </c>
      <c r="H634"/>
    </row>
    <row r="635" spans="2:8" x14ac:dyDescent="0.35">
      <c r="B635" t="s">
        <v>601</v>
      </c>
      <c r="C635">
        <v>175</v>
      </c>
      <c r="D635" t="s">
        <v>602</v>
      </c>
      <c r="E635" t="s">
        <v>1307</v>
      </c>
      <c r="F635" t="s">
        <v>1284</v>
      </c>
      <c r="G635">
        <v>5</v>
      </c>
      <c r="H635" t="s">
        <v>1191</v>
      </c>
    </row>
    <row r="636" spans="2:8" x14ac:dyDescent="0.35">
      <c r="B636" t="s">
        <v>603</v>
      </c>
      <c r="C636">
        <v>176</v>
      </c>
      <c r="D636" t="s">
        <v>1746</v>
      </c>
      <c r="E636" t="s">
        <v>1307</v>
      </c>
      <c r="F636" t="s">
        <v>1284</v>
      </c>
      <c r="G636">
        <v>5</v>
      </c>
      <c r="H636" t="s">
        <v>1191</v>
      </c>
    </row>
    <row r="637" spans="2:8" x14ac:dyDescent="0.35">
      <c r="B637" t="s">
        <v>604</v>
      </c>
      <c r="C637">
        <v>515</v>
      </c>
      <c r="D637" t="s">
        <v>605</v>
      </c>
      <c r="E637" t="s">
        <v>1307</v>
      </c>
      <c r="F637" t="s">
        <v>1284</v>
      </c>
      <c r="G637">
        <v>5</v>
      </c>
      <c r="H637" t="s">
        <v>1191</v>
      </c>
    </row>
    <row r="638" spans="2:8" x14ac:dyDescent="0.35">
      <c r="B638" t="s">
        <v>606</v>
      </c>
      <c r="C638">
        <v>565</v>
      </c>
      <c r="D638" t="s">
        <v>607</v>
      </c>
      <c r="E638" t="s">
        <v>1307</v>
      </c>
      <c r="F638" t="s">
        <v>1284</v>
      </c>
      <c r="G638">
        <v>5</v>
      </c>
      <c r="H638" t="s">
        <v>1191</v>
      </c>
    </row>
    <row r="639" spans="2:8" x14ac:dyDescent="0.35">
      <c r="B639" t="s">
        <v>1068</v>
      </c>
      <c r="C639"/>
      <c r="D639" t="s">
        <v>1747</v>
      </c>
      <c r="H639"/>
    </row>
    <row r="640" spans="2:8" x14ac:dyDescent="0.35">
      <c r="B640" t="s">
        <v>1069</v>
      </c>
      <c r="C640"/>
      <c r="D640" t="s">
        <v>1748</v>
      </c>
      <c r="H640" t="s">
        <v>1191</v>
      </c>
    </row>
    <row r="641" spans="2:8" x14ac:dyDescent="0.35">
      <c r="B641" t="s">
        <v>608</v>
      </c>
      <c r="C641">
        <v>177</v>
      </c>
      <c r="D641" t="s">
        <v>609</v>
      </c>
      <c r="E641" t="s">
        <v>1307</v>
      </c>
      <c r="F641" t="s">
        <v>1284</v>
      </c>
      <c r="G641">
        <v>4</v>
      </c>
      <c r="H641"/>
    </row>
    <row r="642" spans="2:8" x14ac:dyDescent="0.35">
      <c r="B642" t="s">
        <v>610</v>
      </c>
      <c r="C642">
        <v>178</v>
      </c>
      <c r="D642" t="s">
        <v>611</v>
      </c>
      <c r="E642" t="s">
        <v>1307</v>
      </c>
      <c r="F642" t="s">
        <v>1284</v>
      </c>
      <c r="G642">
        <v>5</v>
      </c>
      <c r="H642" t="s">
        <v>1191</v>
      </c>
    </row>
    <row r="643" spans="2:8" x14ac:dyDescent="0.35">
      <c r="B643" t="s">
        <v>612</v>
      </c>
      <c r="C643">
        <v>179</v>
      </c>
      <c r="D643" t="s">
        <v>613</v>
      </c>
      <c r="E643" t="s">
        <v>1307</v>
      </c>
      <c r="F643" t="s">
        <v>1284</v>
      </c>
      <c r="G643">
        <v>5</v>
      </c>
      <c r="H643" t="s">
        <v>1191</v>
      </c>
    </row>
    <row r="644" spans="2:8" x14ac:dyDescent="0.35">
      <c r="B644" t="s">
        <v>965</v>
      </c>
      <c r="C644">
        <v>1027</v>
      </c>
      <c r="D644" t="s">
        <v>966</v>
      </c>
      <c r="H644"/>
    </row>
    <row r="645" spans="2:8" x14ac:dyDescent="0.35">
      <c r="B645" t="s">
        <v>967</v>
      </c>
      <c r="C645">
        <v>1028</v>
      </c>
      <c r="D645" t="s">
        <v>968</v>
      </c>
      <c r="H645" t="s">
        <v>1155</v>
      </c>
    </row>
    <row r="646" spans="2:8" x14ac:dyDescent="0.35">
      <c r="B646" t="s">
        <v>1070</v>
      </c>
      <c r="C646">
        <v>1081</v>
      </c>
      <c r="D646" t="s">
        <v>1071</v>
      </c>
      <c r="H646" t="s">
        <v>1155</v>
      </c>
    </row>
    <row r="647" spans="2:8" x14ac:dyDescent="0.35">
      <c r="B647" t="s">
        <v>1072</v>
      </c>
      <c r="C647">
        <v>1092</v>
      </c>
      <c r="D647" t="s">
        <v>1073</v>
      </c>
      <c r="H647" t="s">
        <v>1155</v>
      </c>
    </row>
    <row r="648" spans="2:8" x14ac:dyDescent="0.35">
      <c r="B648" t="s">
        <v>1074</v>
      </c>
      <c r="C648">
        <v>1093</v>
      </c>
      <c r="D648" t="s">
        <v>1075</v>
      </c>
      <c r="H648" t="s">
        <v>1155</v>
      </c>
    </row>
    <row r="649" spans="2:8" x14ac:dyDescent="0.35">
      <c r="B649" t="s">
        <v>614</v>
      </c>
      <c r="C649">
        <v>180</v>
      </c>
      <c r="D649" t="s">
        <v>1749</v>
      </c>
      <c r="E649" t="s">
        <v>1307</v>
      </c>
      <c r="F649" t="s">
        <v>1284</v>
      </c>
      <c r="G649">
        <v>3</v>
      </c>
      <c r="H649"/>
    </row>
    <row r="650" spans="2:8" x14ac:dyDescent="0.35">
      <c r="B650" t="s">
        <v>615</v>
      </c>
      <c r="C650">
        <v>181</v>
      </c>
      <c r="D650" t="s">
        <v>616</v>
      </c>
      <c r="E650" t="s">
        <v>1307</v>
      </c>
      <c r="F650" t="s">
        <v>1284</v>
      </c>
      <c r="G650">
        <v>4</v>
      </c>
      <c r="H650"/>
    </row>
    <row r="651" spans="2:8" x14ac:dyDescent="0.35">
      <c r="B651" t="s">
        <v>1750</v>
      </c>
      <c r="C651">
        <v>182</v>
      </c>
      <c r="D651" t="s">
        <v>1751</v>
      </c>
      <c r="E651" t="s">
        <v>1283</v>
      </c>
      <c r="F651" t="s">
        <v>1284</v>
      </c>
      <c r="G651">
        <v>5</v>
      </c>
      <c r="H651" t="s">
        <v>1190</v>
      </c>
    </row>
    <row r="652" spans="2:8" x14ac:dyDescent="0.35">
      <c r="B652" t="s">
        <v>1752</v>
      </c>
      <c r="C652">
        <v>183</v>
      </c>
      <c r="D652" t="s">
        <v>1753</v>
      </c>
      <c r="E652" t="s">
        <v>1283</v>
      </c>
      <c r="F652" t="s">
        <v>1284</v>
      </c>
      <c r="G652">
        <v>5</v>
      </c>
      <c r="H652" t="s">
        <v>1190</v>
      </c>
    </row>
    <row r="653" spans="2:8" x14ac:dyDescent="0.35">
      <c r="B653" t="s">
        <v>617</v>
      </c>
      <c r="C653">
        <v>695</v>
      </c>
      <c r="D653" t="s">
        <v>618</v>
      </c>
      <c r="E653" t="s">
        <v>1307</v>
      </c>
      <c r="F653" t="s">
        <v>1284</v>
      </c>
      <c r="G653">
        <v>5</v>
      </c>
      <c r="H653" t="s">
        <v>1190</v>
      </c>
    </row>
    <row r="654" spans="2:8" x14ac:dyDescent="0.35">
      <c r="B654" t="s">
        <v>619</v>
      </c>
      <c r="C654">
        <v>574</v>
      </c>
      <c r="D654" t="s">
        <v>620</v>
      </c>
      <c r="E654" t="s">
        <v>1307</v>
      </c>
      <c r="F654" t="s">
        <v>1284</v>
      </c>
      <c r="G654">
        <v>4</v>
      </c>
      <c r="H654"/>
    </row>
    <row r="655" spans="2:8" x14ac:dyDescent="0.35">
      <c r="B655" t="s">
        <v>621</v>
      </c>
      <c r="C655">
        <v>575</v>
      </c>
      <c r="D655" t="s">
        <v>622</v>
      </c>
      <c r="E655" t="s">
        <v>1307</v>
      </c>
      <c r="F655" t="s">
        <v>1284</v>
      </c>
      <c r="G655">
        <v>5</v>
      </c>
      <c r="H655" t="s">
        <v>1190</v>
      </c>
    </row>
    <row r="656" spans="2:8" x14ac:dyDescent="0.35">
      <c r="B656" t="s">
        <v>1754</v>
      </c>
      <c r="C656">
        <v>1096</v>
      </c>
      <c r="D656" t="s">
        <v>1755</v>
      </c>
      <c r="H656" t="s">
        <v>1190</v>
      </c>
    </row>
    <row r="657" spans="2:8" x14ac:dyDescent="0.35">
      <c r="B657" t="s">
        <v>623</v>
      </c>
      <c r="C657">
        <v>184</v>
      </c>
      <c r="D657" t="s">
        <v>624</v>
      </c>
      <c r="E657" t="s">
        <v>1307</v>
      </c>
      <c r="F657" t="s">
        <v>1284</v>
      </c>
      <c r="G657">
        <v>3</v>
      </c>
      <c r="H657"/>
    </row>
    <row r="658" spans="2:8" x14ac:dyDescent="0.35">
      <c r="B658" t="s">
        <v>625</v>
      </c>
      <c r="C658">
        <v>185</v>
      </c>
      <c r="D658" t="s">
        <v>626</v>
      </c>
      <c r="E658" t="s">
        <v>1307</v>
      </c>
      <c r="F658" t="s">
        <v>1284</v>
      </c>
      <c r="G658">
        <v>4</v>
      </c>
      <c r="H658"/>
    </row>
    <row r="659" spans="2:8" x14ac:dyDescent="0.35">
      <c r="B659" t="s">
        <v>627</v>
      </c>
      <c r="C659">
        <v>186</v>
      </c>
      <c r="D659" t="s">
        <v>1756</v>
      </c>
      <c r="E659" t="s">
        <v>1283</v>
      </c>
      <c r="F659" t="s">
        <v>1284</v>
      </c>
      <c r="G659">
        <v>5</v>
      </c>
      <c r="H659" t="s">
        <v>2262</v>
      </c>
    </row>
    <row r="660" spans="2:8" x14ac:dyDescent="0.35">
      <c r="B660" t="s">
        <v>628</v>
      </c>
      <c r="C660">
        <v>187</v>
      </c>
      <c r="D660" t="s">
        <v>629</v>
      </c>
      <c r="E660" t="s">
        <v>1283</v>
      </c>
      <c r="F660" t="s">
        <v>1284</v>
      </c>
      <c r="G660">
        <v>5</v>
      </c>
      <c r="H660" t="s">
        <v>2262</v>
      </c>
    </row>
    <row r="661" spans="2:8" x14ac:dyDescent="0.35">
      <c r="B661" t="s">
        <v>630</v>
      </c>
      <c r="C661">
        <v>188</v>
      </c>
      <c r="D661" t="s">
        <v>631</v>
      </c>
      <c r="E661" t="s">
        <v>1283</v>
      </c>
      <c r="F661" t="s">
        <v>1284</v>
      </c>
      <c r="G661">
        <v>5</v>
      </c>
      <c r="H661" t="s">
        <v>2262</v>
      </c>
    </row>
    <row r="662" spans="2:8" x14ac:dyDescent="0.35">
      <c r="B662" t="s">
        <v>632</v>
      </c>
      <c r="C662">
        <v>189</v>
      </c>
      <c r="D662" t="s">
        <v>633</v>
      </c>
      <c r="E662" t="s">
        <v>1307</v>
      </c>
      <c r="F662" t="s">
        <v>1284</v>
      </c>
      <c r="G662">
        <v>5</v>
      </c>
      <c r="H662" t="s">
        <v>2262</v>
      </c>
    </row>
    <row r="663" spans="2:8" x14ac:dyDescent="0.35">
      <c r="B663" t="s">
        <v>634</v>
      </c>
      <c r="C663">
        <v>190</v>
      </c>
      <c r="D663" t="s">
        <v>635</v>
      </c>
      <c r="E663" t="s">
        <v>1283</v>
      </c>
      <c r="F663" t="s">
        <v>1284</v>
      </c>
      <c r="G663">
        <v>5</v>
      </c>
      <c r="H663" t="s">
        <v>2262</v>
      </c>
    </row>
    <row r="664" spans="2:8" x14ac:dyDescent="0.35">
      <c r="B664" t="s">
        <v>636</v>
      </c>
      <c r="C664">
        <v>191</v>
      </c>
      <c r="D664" t="s">
        <v>637</v>
      </c>
      <c r="E664" t="s">
        <v>1307</v>
      </c>
      <c r="F664" t="s">
        <v>1284</v>
      </c>
      <c r="G664">
        <v>5</v>
      </c>
      <c r="H664" t="s">
        <v>2262</v>
      </c>
    </row>
    <row r="665" spans="2:8" x14ac:dyDescent="0.35">
      <c r="B665" t="s">
        <v>638</v>
      </c>
      <c r="C665">
        <v>192</v>
      </c>
      <c r="D665" t="s">
        <v>639</v>
      </c>
      <c r="E665" t="s">
        <v>1307</v>
      </c>
      <c r="F665" t="s">
        <v>1284</v>
      </c>
      <c r="G665">
        <v>5</v>
      </c>
      <c r="H665" t="s">
        <v>2262</v>
      </c>
    </row>
    <row r="666" spans="2:8" x14ac:dyDescent="0.35">
      <c r="B666" t="s">
        <v>640</v>
      </c>
      <c r="C666">
        <v>193</v>
      </c>
      <c r="D666" t="s">
        <v>641</v>
      </c>
      <c r="E666" t="s">
        <v>1307</v>
      </c>
      <c r="F666" t="s">
        <v>1284</v>
      </c>
      <c r="G666">
        <v>5</v>
      </c>
      <c r="H666" t="s">
        <v>2262</v>
      </c>
    </row>
    <row r="667" spans="2:8" x14ac:dyDescent="0.35">
      <c r="B667" t="s">
        <v>642</v>
      </c>
      <c r="C667">
        <v>194</v>
      </c>
      <c r="D667" t="s">
        <v>643</v>
      </c>
      <c r="E667" t="s">
        <v>1307</v>
      </c>
      <c r="F667" t="s">
        <v>1284</v>
      </c>
      <c r="G667">
        <v>5</v>
      </c>
      <c r="H667" t="s">
        <v>2262</v>
      </c>
    </row>
    <row r="668" spans="2:8" x14ac:dyDescent="0.35">
      <c r="B668" t="s">
        <v>644</v>
      </c>
      <c r="C668">
        <v>434</v>
      </c>
      <c r="D668" t="s">
        <v>645</v>
      </c>
      <c r="E668" t="s">
        <v>1307</v>
      </c>
      <c r="F668" t="s">
        <v>1284</v>
      </c>
      <c r="G668">
        <v>5</v>
      </c>
      <c r="H668" t="s">
        <v>2262</v>
      </c>
    </row>
    <row r="669" spans="2:8" x14ac:dyDescent="0.35">
      <c r="B669" t="s">
        <v>646</v>
      </c>
      <c r="C669">
        <v>435</v>
      </c>
      <c r="D669" t="s">
        <v>647</v>
      </c>
      <c r="E669" t="s">
        <v>1307</v>
      </c>
      <c r="F669" t="s">
        <v>1284</v>
      </c>
      <c r="G669">
        <v>5</v>
      </c>
      <c r="H669" t="s">
        <v>2262</v>
      </c>
    </row>
    <row r="670" spans="2:8" x14ac:dyDescent="0.35">
      <c r="B670" t="s">
        <v>648</v>
      </c>
      <c r="C670">
        <v>482</v>
      </c>
      <c r="D670" t="s">
        <v>649</v>
      </c>
      <c r="E670" t="s">
        <v>1307</v>
      </c>
      <c r="F670" t="s">
        <v>1284</v>
      </c>
      <c r="G670">
        <v>5</v>
      </c>
      <c r="H670" t="s">
        <v>2262</v>
      </c>
    </row>
    <row r="671" spans="2:8" x14ac:dyDescent="0.35">
      <c r="B671" t="s">
        <v>650</v>
      </c>
      <c r="C671">
        <v>516</v>
      </c>
      <c r="D671" t="s">
        <v>651</v>
      </c>
      <c r="E671" t="s">
        <v>1307</v>
      </c>
      <c r="F671" t="s">
        <v>1284</v>
      </c>
      <c r="G671">
        <v>5</v>
      </c>
      <c r="H671" t="s">
        <v>2262</v>
      </c>
    </row>
    <row r="672" spans="2:8" x14ac:dyDescent="0.35">
      <c r="B672" t="s">
        <v>652</v>
      </c>
      <c r="C672">
        <v>530</v>
      </c>
      <c r="D672" t="s">
        <v>653</v>
      </c>
      <c r="E672" t="s">
        <v>1307</v>
      </c>
      <c r="F672" t="s">
        <v>1284</v>
      </c>
      <c r="G672">
        <v>5</v>
      </c>
      <c r="H672" t="s">
        <v>2262</v>
      </c>
    </row>
    <row r="673" spans="2:9" x14ac:dyDescent="0.35">
      <c r="B673" t="s">
        <v>654</v>
      </c>
      <c r="C673">
        <v>536</v>
      </c>
      <c r="D673" t="s">
        <v>655</v>
      </c>
      <c r="E673" t="s">
        <v>1307</v>
      </c>
      <c r="F673" t="s">
        <v>1284</v>
      </c>
      <c r="G673">
        <v>5</v>
      </c>
      <c r="H673" t="s">
        <v>2262</v>
      </c>
    </row>
    <row r="674" spans="2:9" x14ac:dyDescent="0.35">
      <c r="B674" t="s">
        <v>656</v>
      </c>
      <c r="C674">
        <v>580</v>
      </c>
      <c r="D674" t="s">
        <v>657</v>
      </c>
      <c r="E674" t="s">
        <v>1307</v>
      </c>
      <c r="F674" t="s">
        <v>1284</v>
      </c>
      <c r="G674">
        <v>5</v>
      </c>
      <c r="H674" t="s">
        <v>2262</v>
      </c>
    </row>
    <row r="675" spans="2:9" x14ac:dyDescent="0.35">
      <c r="B675" t="s">
        <v>658</v>
      </c>
      <c r="C675">
        <v>626</v>
      </c>
      <c r="D675" t="s">
        <v>659</v>
      </c>
      <c r="E675" t="s">
        <v>1307</v>
      </c>
      <c r="F675" t="s">
        <v>1284</v>
      </c>
      <c r="G675">
        <v>5</v>
      </c>
      <c r="H675" t="s">
        <v>2262</v>
      </c>
    </row>
    <row r="676" spans="2:9" x14ac:dyDescent="0.35">
      <c r="B676" t="s">
        <v>660</v>
      </c>
      <c r="C676">
        <v>664</v>
      </c>
      <c r="D676" t="s">
        <v>661</v>
      </c>
      <c r="E676" t="s">
        <v>1307</v>
      </c>
      <c r="F676" t="s">
        <v>1284</v>
      </c>
      <c r="G676">
        <v>5</v>
      </c>
      <c r="H676" t="s">
        <v>2262</v>
      </c>
    </row>
    <row r="677" spans="2:9" x14ac:dyDescent="0.35">
      <c r="B677" t="s">
        <v>662</v>
      </c>
      <c r="C677">
        <v>714</v>
      </c>
      <c r="D677" t="s">
        <v>663</v>
      </c>
      <c r="E677" t="s">
        <v>1307</v>
      </c>
      <c r="F677" t="s">
        <v>1284</v>
      </c>
      <c r="G677">
        <v>5</v>
      </c>
      <c r="H677" t="s">
        <v>2262</v>
      </c>
    </row>
    <row r="678" spans="2:9" x14ac:dyDescent="0.35">
      <c r="B678" t="s">
        <v>664</v>
      </c>
      <c r="C678">
        <v>911</v>
      </c>
      <c r="D678" t="s">
        <v>665</v>
      </c>
      <c r="H678" t="s">
        <v>2262</v>
      </c>
    </row>
    <row r="679" spans="2:9" x14ac:dyDescent="0.35">
      <c r="B679" t="s">
        <v>666</v>
      </c>
      <c r="C679">
        <v>930</v>
      </c>
      <c r="D679" t="s">
        <v>667</v>
      </c>
      <c r="H679" t="s">
        <v>2262</v>
      </c>
    </row>
    <row r="680" spans="2:9" x14ac:dyDescent="0.35">
      <c r="B680" t="s">
        <v>969</v>
      </c>
      <c r="C680">
        <v>972</v>
      </c>
      <c r="D680" t="s">
        <v>970</v>
      </c>
      <c r="H680" t="s">
        <v>2262</v>
      </c>
    </row>
    <row r="681" spans="2:9" x14ac:dyDescent="0.35">
      <c r="B681" t="s">
        <v>1077</v>
      </c>
      <c r="C681">
        <v>1049</v>
      </c>
      <c r="D681" t="s">
        <v>1078</v>
      </c>
      <c r="H681" t="s">
        <v>2262</v>
      </c>
    </row>
    <row r="682" spans="2:9" x14ac:dyDescent="0.35">
      <c r="B682" t="s">
        <v>1079</v>
      </c>
      <c r="C682">
        <v>1087</v>
      </c>
      <c r="D682" t="s">
        <v>1080</v>
      </c>
      <c r="H682" t="s">
        <v>2262</v>
      </c>
    </row>
    <row r="683" spans="2:9" x14ac:dyDescent="0.35">
      <c r="B683" t="s">
        <v>1081</v>
      </c>
      <c r="C683">
        <v>1088</v>
      </c>
      <c r="D683" t="s">
        <v>1076</v>
      </c>
      <c r="H683" t="s">
        <v>2262</v>
      </c>
    </row>
    <row r="684" spans="2:9" x14ac:dyDescent="0.35">
      <c r="B684" t="s">
        <v>1921</v>
      </c>
      <c r="C684">
        <v>195</v>
      </c>
      <c r="D684" t="s">
        <v>1757</v>
      </c>
      <c r="E684" t="s">
        <v>1307</v>
      </c>
      <c r="F684" t="s">
        <v>1284</v>
      </c>
      <c r="G684">
        <v>1</v>
      </c>
      <c r="H684" t="s">
        <v>2262</v>
      </c>
      <c r="I684" t="s">
        <v>1252</v>
      </c>
    </row>
    <row r="685" spans="2:9" x14ac:dyDescent="0.35">
      <c r="B685" t="s">
        <v>668</v>
      </c>
      <c r="C685">
        <v>196</v>
      </c>
      <c r="D685" t="s">
        <v>669</v>
      </c>
      <c r="E685" t="s">
        <v>1307</v>
      </c>
      <c r="F685" t="s">
        <v>1284</v>
      </c>
      <c r="G685">
        <v>2</v>
      </c>
      <c r="H685"/>
    </row>
    <row r="686" spans="2:9" x14ac:dyDescent="0.35">
      <c r="B686" t="s">
        <v>670</v>
      </c>
      <c r="C686">
        <v>197</v>
      </c>
      <c r="D686" t="s">
        <v>671</v>
      </c>
      <c r="E686" t="s">
        <v>1307</v>
      </c>
      <c r="F686" t="s">
        <v>1284</v>
      </c>
      <c r="G686">
        <v>3</v>
      </c>
      <c r="H686"/>
    </row>
    <row r="687" spans="2:9" x14ac:dyDescent="0.35">
      <c r="B687" t="s">
        <v>672</v>
      </c>
      <c r="C687">
        <v>198</v>
      </c>
      <c r="D687" t="s">
        <v>673</v>
      </c>
      <c r="E687" t="s">
        <v>1307</v>
      </c>
      <c r="F687" t="s">
        <v>1284</v>
      </c>
      <c r="G687">
        <v>4</v>
      </c>
      <c r="H687"/>
    </row>
    <row r="688" spans="2:9" x14ac:dyDescent="0.35">
      <c r="B688" t="s">
        <v>674</v>
      </c>
      <c r="C688">
        <v>199</v>
      </c>
      <c r="D688" t="s">
        <v>675</v>
      </c>
      <c r="E688" t="s">
        <v>1307</v>
      </c>
      <c r="F688" t="s">
        <v>1284</v>
      </c>
      <c r="G688">
        <v>5</v>
      </c>
      <c r="H688" t="s">
        <v>1161</v>
      </c>
      <c r="I688" t="s">
        <v>1161</v>
      </c>
    </row>
    <row r="689" spans="2:9" x14ac:dyDescent="0.35">
      <c r="B689" t="s">
        <v>676</v>
      </c>
      <c r="C689">
        <v>200</v>
      </c>
      <c r="D689" t="s">
        <v>677</v>
      </c>
      <c r="E689" t="s">
        <v>1307</v>
      </c>
      <c r="F689" t="s">
        <v>1284</v>
      </c>
      <c r="G689">
        <v>5</v>
      </c>
      <c r="H689" t="s">
        <v>1161</v>
      </c>
      <c r="I689" t="s">
        <v>1161</v>
      </c>
    </row>
    <row r="690" spans="2:9" x14ac:dyDescent="0.35">
      <c r="B690" t="s">
        <v>678</v>
      </c>
      <c r="C690">
        <v>201</v>
      </c>
      <c r="D690" t="s">
        <v>679</v>
      </c>
      <c r="E690" t="s">
        <v>1307</v>
      </c>
      <c r="F690" t="s">
        <v>1284</v>
      </c>
      <c r="G690">
        <v>5</v>
      </c>
      <c r="H690" t="s">
        <v>1161</v>
      </c>
      <c r="I690" t="s">
        <v>1161</v>
      </c>
    </row>
    <row r="691" spans="2:9" x14ac:dyDescent="0.35">
      <c r="B691" t="s">
        <v>680</v>
      </c>
      <c r="C691">
        <v>202</v>
      </c>
      <c r="D691" t="s">
        <v>681</v>
      </c>
      <c r="E691" t="s">
        <v>1307</v>
      </c>
      <c r="F691" t="s">
        <v>1284</v>
      </c>
      <c r="G691">
        <v>5</v>
      </c>
      <c r="H691" t="s">
        <v>1161</v>
      </c>
      <c r="I691" t="s">
        <v>1161</v>
      </c>
    </row>
    <row r="692" spans="2:9" x14ac:dyDescent="0.35">
      <c r="B692" t="s">
        <v>1758</v>
      </c>
      <c r="C692">
        <v>203</v>
      </c>
      <c r="D692" t="s">
        <v>1759</v>
      </c>
      <c r="E692" t="s">
        <v>1307</v>
      </c>
      <c r="F692" t="s">
        <v>1284</v>
      </c>
      <c r="G692">
        <v>5</v>
      </c>
      <c r="H692" t="s">
        <v>1161</v>
      </c>
      <c r="I692" t="s">
        <v>1161</v>
      </c>
    </row>
    <row r="693" spans="2:9" x14ac:dyDescent="0.35">
      <c r="B693" t="s">
        <v>1760</v>
      </c>
      <c r="C693">
        <v>204</v>
      </c>
      <c r="D693" t="s">
        <v>1761</v>
      </c>
      <c r="E693" t="s">
        <v>1307</v>
      </c>
      <c r="F693" t="s">
        <v>1284</v>
      </c>
      <c r="G693">
        <v>5</v>
      </c>
      <c r="H693" t="s">
        <v>1161</v>
      </c>
      <c r="I693" t="s">
        <v>1161</v>
      </c>
    </row>
    <row r="694" spans="2:9" x14ac:dyDescent="0.35">
      <c r="B694" t="s">
        <v>1762</v>
      </c>
      <c r="C694">
        <v>554</v>
      </c>
      <c r="D694" t="s">
        <v>1763</v>
      </c>
      <c r="E694" t="s">
        <v>1307</v>
      </c>
      <c r="F694" t="s">
        <v>1284</v>
      </c>
      <c r="G694">
        <v>5</v>
      </c>
      <c r="H694" t="s">
        <v>1161</v>
      </c>
      <c r="I694" t="s">
        <v>1161</v>
      </c>
    </row>
    <row r="695" spans="2:9" x14ac:dyDescent="0.35">
      <c r="B695" t="s">
        <v>682</v>
      </c>
      <c r="C695">
        <v>628</v>
      </c>
      <c r="D695" t="s">
        <v>683</v>
      </c>
      <c r="E695" t="s">
        <v>1307</v>
      </c>
      <c r="F695" t="s">
        <v>1284</v>
      </c>
      <c r="G695">
        <v>5</v>
      </c>
      <c r="H695" t="s">
        <v>1764</v>
      </c>
      <c r="I695" t="s">
        <v>1764</v>
      </c>
    </row>
    <row r="696" spans="2:9" x14ac:dyDescent="0.35">
      <c r="B696" t="s">
        <v>971</v>
      </c>
      <c r="C696">
        <v>965</v>
      </c>
      <c r="D696" t="s">
        <v>972</v>
      </c>
      <c r="H696" t="s">
        <v>1161</v>
      </c>
      <c r="I696" t="s">
        <v>1161</v>
      </c>
    </row>
    <row r="697" spans="2:9" x14ac:dyDescent="0.35">
      <c r="B697" t="s">
        <v>1082</v>
      </c>
      <c r="C697">
        <v>1067</v>
      </c>
      <c r="D697" t="s">
        <v>1083</v>
      </c>
      <c r="H697" t="s">
        <v>1161</v>
      </c>
      <c r="I697" t="s">
        <v>1161</v>
      </c>
    </row>
    <row r="698" spans="2:9" x14ac:dyDescent="0.35">
      <c r="B698" t="s">
        <v>2200</v>
      </c>
      <c r="C698" t="s">
        <v>2201</v>
      </c>
      <c r="D698" t="s">
        <v>2031</v>
      </c>
      <c r="H698" t="s">
        <v>1161</v>
      </c>
      <c r="I698" t="s">
        <v>1161</v>
      </c>
    </row>
    <row r="699" spans="2:9" x14ac:dyDescent="0.35">
      <c r="B699" t="s">
        <v>684</v>
      </c>
      <c r="C699">
        <v>205</v>
      </c>
      <c r="D699" t="s">
        <v>685</v>
      </c>
      <c r="E699" t="s">
        <v>1283</v>
      </c>
      <c r="F699" t="s">
        <v>1284</v>
      </c>
      <c r="G699">
        <v>4</v>
      </c>
      <c r="H699"/>
    </row>
    <row r="700" spans="2:9" x14ac:dyDescent="0.35">
      <c r="B700" t="s">
        <v>686</v>
      </c>
      <c r="C700">
        <v>206</v>
      </c>
      <c r="D700" t="s">
        <v>687</v>
      </c>
      <c r="E700" t="s">
        <v>1283</v>
      </c>
      <c r="F700" t="s">
        <v>1284</v>
      </c>
      <c r="G700">
        <v>5</v>
      </c>
      <c r="H700" t="s">
        <v>1162</v>
      </c>
      <c r="I700" t="s">
        <v>1243</v>
      </c>
    </row>
    <row r="701" spans="2:9" x14ac:dyDescent="0.35">
      <c r="B701" t="s">
        <v>688</v>
      </c>
      <c r="C701">
        <v>207</v>
      </c>
      <c r="D701" t="s">
        <v>502</v>
      </c>
      <c r="E701" t="s">
        <v>1283</v>
      </c>
      <c r="F701" t="s">
        <v>1284</v>
      </c>
      <c r="G701">
        <v>5</v>
      </c>
      <c r="H701" t="s">
        <v>1162</v>
      </c>
      <c r="I701" t="s">
        <v>1243</v>
      </c>
    </row>
    <row r="702" spans="2:9" x14ac:dyDescent="0.35">
      <c r="B702" t="s">
        <v>689</v>
      </c>
      <c r="C702">
        <v>208</v>
      </c>
      <c r="D702" t="s">
        <v>690</v>
      </c>
      <c r="E702" t="s">
        <v>1283</v>
      </c>
      <c r="F702" t="s">
        <v>1284</v>
      </c>
      <c r="G702">
        <v>5</v>
      </c>
      <c r="H702" t="s">
        <v>1162</v>
      </c>
      <c r="I702" t="s">
        <v>1245</v>
      </c>
    </row>
    <row r="703" spans="2:9" x14ac:dyDescent="0.35">
      <c r="B703" t="s">
        <v>691</v>
      </c>
      <c r="C703">
        <v>332</v>
      </c>
      <c r="D703" t="s">
        <v>692</v>
      </c>
      <c r="E703" t="s">
        <v>1307</v>
      </c>
      <c r="F703" t="s">
        <v>1284</v>
      </c>
      <c r="G703">
        <v>5</v>
      </c>
      <c r="H703" t="s">
        <v>1162</v>
      </c>
      <c r="I703" t="s">
        <v>1161</v>
      </c>
    </row>
    <row r="704" spans="2:9" x14ac:dyDescent="0.35">
      <c r="B704" t="s">
        <v>693</v>
      </c>
      <c r="C704">
        <v>486</v>
      </c>
      <c r="D704" t="s">
        <v>694</v>
      </c>
      <c r="E704" t="s">
        <v>1307</v>
      </c>
      <c r="F704" t="s">
        <v>1284</v>
      </c>
      <c r="G704">
        <v>5</v>
      </c>
      <c r="H704" t="s">
        <v>1162</v>
      </c>
      <c r="I704" t="s">
        <v>1243</v>
      </c>
    </row>
    <row r="705" spans="2:9" x14ac:dyDescent="0.35">
      <c r="B705" t="s">
        <v>973</v>
      </c>
      <c r="C705">
        <v>547</v>
      </c>
      <c r="D705" t="s">
        <v>974</v>
      </c>
      <c r="E705" t="s">
        <v>1283</v>
      </c>
      <c r="F705" t="s">
        <v>1284</v>
      </c>
      <c r="G705">
        <v>5</v>
      </c>
      <c r="H705" t="s">
        <v>1162</v>
      </c>
      <c r="I705" t="s">
        <v>1161</v>
      </c>
    </row>
    <row r="706" spans="2:9" x14ac:dyDescent="0.35">
      <c r="B706" t="s">
        <v>1935</v>
      </c>
      <c r="C706" t="s">
        <v>2032</v>
      </c>
      <c r="D706" t="s">
        <v>2033</v>
      </c>
      <c r="H706"/>
    </row>
    <row r="707" spans="2:9" x14ac:dyDescent="0.35">
      <c r="B707" t="s">
        <v>1936</v>
      </c>
      <c r="C707" t="s">
        <v>2034</v>
      </c>
      <c r="D707" t="s">
        <v>2035</v>
      </c>
      <c r="H707"/>
    </row>
    <row r="708" spans="2:9" x14ac:dyDescent="0.35">
      <c r="B708" t="s">
        <v>1937</v>
      </c>
      <c r="C708" t="s">
        <v>2036</v>
      </c>
      <c r="D708" t="s">
        <v>2037</v>
      </c>
      <c r="H708" t="s">
        <v>2167</v>
      </c>
      <c r="I708" t="s">
        <v>1229</v>
      </c>
    </row>
    <row r="709" spans="2:9" x14ac:dyDescent="0.35">
      <c r="B709" t="s">
        <v>1938</v>
      </c>
      <c r="C709" t="s">
        <v>2038</v>
      </c>
      <c r="D709" t="s">
        <v>2039</v>
      </c>
      <c r="H709" t="s">
        <v>2167</v>
      </c>
      <c r="I709" t="s">
        <v>1229</v>
      </c>
    </row>
    <row r="710" spans="2:9" x14ac:dyDescent="0.35">
      <c r="B710" t="s">
        <v>1939</v>
      </c>
      <c r="C710" t="s">
        <v>2040</v>
      </c>
      <c r="D710" t="s">
        <v>2041</v>
      </c>
      <c r="H710" t="s">
        <v>2167</v>
      </c>
      <c r="I710" t="s">
        <v>1229</v>
      </c>
    </row>
    <row r="711" spans="2:9" x14ac:dyDescent="0.35">
      <c r="B711" t="s">
        <v>1940</v>
      </c>
      <c r="C711" t="s">
        <v>2042</v>
      </c>
      <c r="D711" t="s">
        <v>2043</v>
      </c>
      <c r="H711" t="s">
        <v>2167</v>
      </c>
      <c r="I711" t="s">
        <v>1229</v>
      </c>
    </row>
    <row r="712" spans="2:9" x14ac:dyDescent="0.35">
      <c r="B712" t="s">
        <v>1941</v>
      </c>
      <c r="C712" t="s">
        <v>2044</v>
      </c>
      <c r="D712" t="s">
        <v>2045</v>
      </c>
      <c r="H712" t="s">
        <v>2167</v>
      </c>
      <c r="I712" t="s">
        <v>1229</v>
      </c>
    </row>
    <row r="713" spans="2:9" x14ac:dyDescent="0.35">
      <c r="B713" t="s">
        <v>1942</v>
      </c>
      <c r="C713" t="s">
        <v>2046</v>
      </c>
      <c r="D713" t="s">
        <v>2047</v>
      </c>
      <c r="H713" t="s">
        <v>2167</v>
      </c>
      <c r="I713" t="s">
        <v>1243</v>
      </c>
    </row>
    <row r="714" spans="2:9" x14ac:dyDescent="0.35">
      <c r="B714" t="s">
        <v>1943</v>
      </c>
      <c r="C714" t="s">
        <v>2048</v>
      </c>
      <c r="D714" t="s">
        <v>2027</v>
      </c>
      <c r="H714" t="s">
        <v>2167</v>
      </c>
      <c r="I714" t="s">
        <v>999</v>
      </c>
    </row>
    <row r="715" spans="2:9" x14ac:dyDescent="0.35">
      <c r="B715" t="s">
        <v>1944</v>
      </c>
      <c r="C715" t="s">
        <v>2049</v>
      </c>
      <c r="D715" t="s">
        <v>2050</v>
      </c>
      <c r="H715" t="s">
        <v>2167</v>
      </c>
      <c r="I715" t="s">
        <v>1240</v>
      </c>
    </row>
    <row r="716" spans="2:9" x14ac:dyDescent="0.35">
      <c r="B716" t="s">
        <v>1945</v>
      </c>
      <c r="C716" t="s">
        <v>2051</v>
      </c>
      <c r="D716" t="s">
        <v>2052</v>
      </c>
      <c r="H716" t="s">
        <v>2167</v>
      </c>
      <c r="I716" t="s">
        <v>1240</v>
      </c>
    </row>
    <row r="717" spans="2:9" x14ac:dyDescent="0.35">
      <c r="B717" t="s">
        <v>1946</v>
      </c>
      <c r="C717" t="s">
        <v>2053</v>
      </c>
      <c r="D717" t="s">
        <v>2054</v>
      </c>
      <c r="H717" t="s">
        <v>2167</v>
      </c>
      <c r="I717" t="s">
        <v>1229</v>
      </c>
    </row>
    <row r="718" spans="2:9" x14ac:dyDescent="0.35">
      <c r="B718" t="s">
        <v>1947</v>
      </c>
      <c r="C718" t="s">
        <v>2055</v>
      </c>
      <c r="D718" t="s">
        <v>2056</v>
      </c>
      <c r="H718" t="s">
        <v>2167</v>
      </c>
      <c r="I718" t="s">
        <v>1229</v>
      </c>
    </row>
    <row r="719" spans="2:9" x14ac:dyDescent="0.35">
      <c r="B719" t="s">
        <v>1948</v>
      </c>
      <c r="C719" t="s">
        <v>2057</v>
      </c>
      <c r="D719" t="s">
        <v>2058</v>
      </c>
      <c r="H719" t="s">
        <v>2167</v>
      </c>
      <c r="I719" t="s">
        <v>1229</v>
      </c>
    </row>
    <row r="720" spans="2:9" x14ac:dyDescent="0.35">
      <c r="B720" t="s">
        <v>1949</v>
      </c>
      <c r="C720" t="s">
        <v>2059</v>
      </c>
      <c r="D720" t="s">
        <v>2060</v>
      </c>
      <c r="H720" t="s">
        <v>2167</v>
      </c>
      <c r="I720" t="s">
        <v>1229</v>
      </c>
    </row>
    <row r="721" spans="2:9" x14ac:dyDescent="0.35">
      <c r="B721" t="s">
        <v>1950</v>
      </c>
      <c r="C721" t="s">
        <v>2061</v>
      </c>
      <c r="D721" t="s">
        <v>2062</v>
      </c>
      <c r="H721" t="s">
        <v>2167</v>
      </c>
      <c r="I721" t="s">
        <v>1229</v>
      </c>
    </row>
    <row r="722" spans="2:9" x14ac:dyDescent="0.35">
      <c r="B722" t="s">
        <v>1951</v>
      </c>
      <c r="C722" t="s">
        <v>2063</v>
      </c>
      <c r="D722" t="s">
        <v>2064</v>
      </c>
      <c r="H722" t="s">
        <v>2167</v>
      </c>
      <c r="I722" t="s">
        <v>1229</v>
      </c>
    </row>
    <row r="723" spans="2:9" x14ac:dyDescent="0.35">
      <c r="B723" t="s">
        <v>1952</v>
      </c>
      <c r="C723" t="s">
        <v>2065</v>
      </c>
      <c r="D723" t="s">
        <v>2066</v>
      </c>
      <c r="H723" t="s">
        <v>2167</v>
      </c>
      <c r="I723" t="s">
        <v>1229</v>
      </c>
    </row>
    <row r="724" spans="2:9" x14ac:dyDescent="0.35">
      <c r="B724" t="s">
        <v>1953</v>
      </c>
      <c r="C724" t="s">
        <v>2067</v>
      </c>
      <c r="D724" t="s">
        <v>2068</v>
      </c>
      <c r="H724" t="s">
        <v>2167</v>
      </c>
      <c r="I724" t="s">
        <v>1229</v>
      </c>
    </row>
    <row r="725" spans="2:9" x14ac:dyDescent="0.35">
      <c r="B725" t="s">
        <v>1954</v>
      </c>
      <c r="C725" t="s">
        <v>2069</v>
      </c>
      <c r="D725" t="s">
        <v>2070</v>
      </c>
      <c r="H725" t="s">
        <v>2167</v>
      </c>
      <c r="I725" t="s">
        <v>1240</v>
      </c>
    </row>
    <row r="726" spans="2:9" x14ac:dyDescent="0.35">
      <c r="B726" t="s">
        <v>1955</v>
      </c>
      <c r="C726" t="s">
        <v>2071</v>
      </c>
      <c r="D726" t="s">
        <v>2072</v>
      </c>
      <c r="H726" t="s">
        <v>2167</v>
      </c>
      <c r="I726" t="s">
        <v>1229</v>
      </c>
    </row>
    <row r="727" spans="2:9" x14ac:dyDescent="0.35">
      <c r="B727" t="s">
        <v>1956</v>
      </c>
      <c r="C727" t="s">
        <v>2073</v>
      </c>
      <c r="D727" t="s">
        <v>2074</v>
      </c>
      <c r="H727" t="s">
        <v>2167</v>
      </c>
      <c r="I727" t="s">
        <v>1229</v>
      </c>
    </row>
    <row r="728" spans="2:9" x14ac:dyDescent="0.35">
      <c r="B728" t="s">
        <v>1957</v>
      </c>
      <c r="C728" t="s">
        <v>2075</v>
      </c>
      <c r="D728" t="s">
        <v>2076</v>
      </c>
      <c r="H728" t="s">
        <v>2167</v>
      </c>
      <c r="I728" t="s">
        <v>1229</v>
      </c>
    </row>
    <row r="729" spans="2:9" x14ac:dyDescent="0.35">
      <c r="B729" t="s">
        <v>1958</v>
      </c>
      <c r="C729" t="s">
        <v>2077</v>
      </c>
      <c r="D729" t="s">
        <v>2078</v>
      </c>
      <c r="H729"/>
    </row>
    <row r="730" spans="2:9" x14ac:dyDescent="0.35">
      <c r="B730" t="s">
        <v>1959</v>
      </c>
      <c r="C730" t="s">
        <v>2079</v>
      </c>
      <c r="D730" t="s">
        <v>2080</v>
      </c>
      <c r="H730" t="s">
        <v>2167</v>
      </c>
      <c r="I730" t="s">
        <v>1229</v>
      </c>
    </row>
    <row r="731" spans="2:9" x14ac:dyDescent="0.35">
      <c r="B731" t="s">
        <v>1960</v>
      </c>
      <c r="C731" t="s">
        <v>2081</v>
      </c>
      <c r="D731" t="s">
        <v>2039</v>
      </c>
      <c r="H731" t="s">
        <v>2167</v>
      </c>
      <c r="I731" t="s">
        <v>1229</v>
      </c>
    </row>
    <row r="732" spans="2:9" x14ac:dyDescent="0.35">
      <c r="B732" t="s">
        <v>1961</v>
      </c>
      <c r="C732" t="s">
        <v>2082</v>
      </c>
      <c r="D732" t="s">
        <v>2041</v>
      </c>
      <c r="H732" t="s">
        <v>2167</v>
      </c>
      <c r="I732" t="s">
        <v>1229</v>
      </c>
    </row>
    <row r="733" spans="2:9" x14ac:dyDescent="0.35">
      <c r="B733" t="s">
        <v>1962</v>
      </c>
      <c r="C733" t="s">
        <v>2083</v>
      </c>
      <c r="D733" t="s">
        <v>2084</v>
      </c>
      <c r="H733" t="s">
        <v>2167</v>
      </c>
      <c r="I733" t="s">
        <v>1229</v>
      </c>
    </row>
    <row r="734" spans="2:9" x14ac:dyDescent="0.35">
      <c r="B734" t="s">
        <v>1963</v>
      </c>
      <c r="C734" t="s">
        <v>2085</v>
      </c>
      <c r="D734" t="s">
        <v>2086</v>
      </c>
      <c r="H734" t="s">
        <v>2167</v>
      </c>
      <c r="I734" t="s">
        <v>1229</v>
      </c>
    </row>
    <row r="735" spans="2:9" x14ac:dyDescent="0.35">
      <c r="B735" t="s">
        <v>1964</v>
      </c>
      <c r="C735" t="s">
        <v>2087</v>
      </c>
      <c r="D735" t="s">
        <v>2088</v>
      </c>
      <c r="H735" t="s">
        <v>2167</v>
      </c>
      <c r="I735" t="s">
        <v>1229</v>
      </c>
    </row>
    <row r="736" spans="2:9" x14ac:dyDescent="0.35">
      <c r="B736" t="s">
        <v>1965</v>
      </c>
      <c r="C736" t="s">
        <v>2089</v>
      </c>
      <c r="D736" t="s">
        <v>2026</v>
      </c>
      <c r="H736" t="s">
        <v>2167</v>
      </c>
      <c r="I736" t="s">
        <v>1243</v>
      </c>
    </row>
    <row r="737" spans="2:9" x14ac:dyDescent="0.35">
      <c r="B737" t="s">
        <v>1966</v>
      </c>
      <c r="C737" t="s">
        <v>2090</v>
      </c>
      <c r="D737" t="s">
        <v>2027</v>
      </c>
      <c r="H737" t="s">
        <v>2167</v>
      </c>
      <c r="I737" t="s">
        <v>999</v>
      </c>
    </row>
    <row r="738" spans="2:9" x14ac:dyDescent="0.35">
      <c r="B738" t="s">
        <v>1967</v>
      </c>
      <c r="C738" t="s">
        <v>2091</v>
      </c>
      <c r="D738" t="s">
        <v>2092</v>
      </c>
      <c r="H738" t="s">
        <v>2167</v>
      </c>
      <c r="I738" t="s">
        <v>1240</v>
      </c>
    </row>
    <row r="739" spans="2:9" x14ac:dyDescent="0.35">
      <c r="B739" t="s">
        <v>1968</v>
      </c>
      <c r="C739" t="s">
        <v>2093</v>
      </c>
      <c r="D739" t="s">
        <v>2094</v>
      </c>
      <c r="H739" t="s">
        <v>2167</v>
      </c>
      <c r="I739" t="s">
        <v>1240</v>
      </c>
    </row>
    <row r="740" spans="2:9" x14ac:dyDescent="0.35">
      <c r="B740" t="s">
        <v>1969</v>
      </c>
      <c r="C740" t="s">
        <v>2095</v>
      </c>
      <c r="D740" t="s">
        <v>2096</v>
      </c>
      <c r="H740" t="s">
        <v>2167</v>
      </c>
      <c r="I740" t="s">
        <v>1240</v>
      </c>
    </row>
    <row r="741" spans="2:9" x14ac:dyDescent="0.35">
      <c r="B741" t="s">
        <v>1970</v>
      </c>
      <c r="C741" t="s">
        <v>2097</v>
      </c>
      <c r="D741" t="s">
        <v>2098</v>
      </c>
      <c r="H741" t="s">
        <v>2167</v>
      </c>
      <c r="I741" t="s">
        <v>1229</v>
      </c>
    </row>
    <row r="742" spans="2:9" x14ac:dyDescent="0.35">
      <c r="B742" t="s">
        <v>1971</v>
      </c>
      <c r="C742" t="s">
        <v>2099</v>
      </c>
      <c r="D742" t="s">
        <v>2052</v>
      </c>
      <c r="H742" t="s">
        <v>2167</v>
      </c>
      <c r="I742" t="s">
        <v>1240</v>
      </c>
    </row>
    <row r="743" spans="2:9" x14ac:dyDescent="0.35">
      <c r="B743" t="s">
        <v>1972</v>
      </c>
      <c r="C743" t="s">
        <v>2100</v>
      </c>
      <c r="D743" t="s">
        <v>2054</v>
      </c>
      <c r="H743" t="s">
        <v>2167</v>
      </c>
      <c r="I743" t="s">
        <v>1229</v>
      </c>
    </row>
    <row r="744" spans="2:9" x14ac:dyDescent="0.35">
      <c r="B744" t="s">
        <v>1973</v>
      </c>
      <c r="C744" t="s">
        <v>2101</v>
      </c>
      <c r="D744" t="s">
        <v>2102</v>
      </c>
      <c r="H744" t="s">
        <v>2167</v>
      </c>
      <c r="I744" t="s">
        <v>1229</v>
      </c>
    </row>
    <row r="745" spans="2:9" x14ac:dyDescent="0.35">
      <c r="B745" t="s">
        <v>1974</v>
      </c>
      <c r="C745" t="s">
        <v>2103</v>
      </c>
      <c r="D745" t="s">
        <v>2104</v>
      </c>
      <c r="H745" t="s">
        <v>2167</v>
      </c>
      <c r="I745" t="s">
        <v>1229</v>
      </c>
    </row>
    <row r="746" spans="2:9" x14ac:dyDescent="0.35">
      <c r="B746" t="s">
        <v>1975</v>
      </c>
      <c r="C746" t="s">
        <v>2105</v>
      </c>
      <c r="D746" t="s">
        <v>2058</v>
      </c>
      <c r="H746" t="s">
        <v>2167</v>
      </c>
      <c r="I746" t="s">
        <v>1229</v>
      </c>
    </row>
    <row r="747" spans="2:9" x14ac:dyDescent="0.35">
      <c r="B747" t="s">
        <v>1976</v>
      </c>
      <c r="C747" t="s">
        <v>2106</v>
      </c>
      <c r="D747" t="s">
        <v>2107</v>
      </c>
      <c r="H747" t="s">
        <v>2167</v>
      </c>
      <c r="I747" t="s">
        <v>1229</v>
      </c>
    </row>
    <row r="748" spans="2:9" x14ac:dyDescent="0.35">
      <c r="B748" t="s">
        <v>1977</v>
      </c>
      <c r="C748" t="s">
        <v>2108</v>
      </c>
      <c r="D748" t="s">
        <v>2109</v>
      </c>
      <c r="H748" t="s">
        <v>2167</v>
      </c>
      <c r="I748" t="s">
        <v>1229</v>
      </c>
    </row>
    <row r="749" spans="2:9" x14ac:dyDescent="0.35">
      <c r="B749" t="s">
        <v>1978</v>
      </c>
      <c r="C749" t="s">
        <v>2110</v>
      </c>
      <c r="D749" t="s">
        <v>2062</v>
      </c>
      <c r="H749" t="s">
        <v>2167</v>
      </c>
      <c r="I749" t="s">
        <v>1229</v>
      </c>
    </row>
    <row r="750" spans="2:9" x14ac:dyDescent="0.35">
      <c r="B750" t="s">
        <v>1979</v>
      </c>
      <c r="C750" t="s">
        <v>2111</v>
      </c>
      <c r="D750" t="s">
        <v>2112</v>
      </c>
      <c r="H750" t="s">
        <v>2167</v>
      </c>
      <c r="I750" t="s">
        <v>1229</v>
      </c>
    </row>
    <row r="751" spans="2:9" x14ac:dyDescent="0.35">
      <c r="B751" t="s">
        <v>1980</v>
      </c>
      <c r="C751" t="s">
        <v>2113</v>
      </c>
      <c r="D751" t="s">
        <v>2114</v>
      </c>
      <c r="H751" t="s">
        <v>2167</v>
      </c>
      <c r="I751" t="s">
        <v>1229</v>
      </c>
    </row>
    <row r="752" spans="2:9" x14ac:dyDescent="0.35">
      <c r="B752" t="s">
        <v>2179</v>
      </c>
      <c r="C752" t="s">
        <v>2180</v>
      </c>
      <c r="D752" t="s">
        <v>2181</v>
      </c>
      <c r="H752" t="s">
        <v>2167</v>
      </c>
      <c r="I752" t="s">
        <v>1229</v>
      </c>
    </row>
    <row r="753" spans="2:9" x14ac:dyDescent="0.35">
      <c r="B753" t="s">
        <v>1981</v>
      </c>
      <c r="C753" t="s">
        <v>2115</v>
      </c>
      <c r="D753" t="s">
        <v>2070</v>
      </c>
      <c r="H753" t="s">
        <v>2167</v>
      </c>
      <c r="I753" t="s">
        <v>1229</v>
      </c>
    </row>
    <row r="754" spans="2:9" x14ac:dyDescent="0.35">
      <c r="B754" t="s">
        <v>1982</v>
      </c>
      <c r="C754" t="s">
        <v>2116</v>
      </c>
      <c r="D754" t="s">
        <v>2117</v>
      </c>
      <c r="H754" t="s">
        <v>2167</v>
      </c>
      <c r="I754" t="s">
        <v>1229</v>
      </c>
    </row>
    <row r="755" spans="2:9" x14ac:dyDescent="0.35">
      <c r="B755" t="s">
        <v>1983</v>
      </c>
      <c r="C755" t="s">
        <v>2118</v>
      </c>
      <c r="D755" t="s">
        <v>2119</v>
      </c>
      <c r="H755" t="s">
        <v>2167</v>
      </c>
      <c r="I755" t="s">
        <v>1229</v>
      </c>
    </row>
    <row r="756" spans="2:9" x14ac:dyDescent="0.35">
      <c r="B756" t="s">
        <v>1984</v>
      </c>
      <c r="C756" t="s">
        <v>2120</v>
      </c>
      <c r="D756" t="s">
        <v>2076</v>
      </c>
      <c r="H756" t="s">
        <v>2167</v>
      </c>
      <c r="I756" t="s">
        <v>1229</v>
      </c>
    </row>
    <row r="757" spans="2:9" x14ac:dyDescent="0.35">
      <c r="B757" t="s">
        <v>1985</v>
      </c>
      <c r="C757" t="s">
        <v>2121</v>
      </c>
      <c r="D757" t="s">
        <v>2122</v>
      </c>
      <c r="H757"/>
    </row>
    <row r="758" spans="2:9" x14ac:dyDescent="0.35">
      <c r="B758" t="s">
        <v>1986</v>
      </c>
      <c r="C758" t="s">
        <v>2123</v>
      </c>
      <c r="D758" t="s">
        <v>2124</v>
      </c>
      <c r="H758" t="s">
        <v>2169</v>
      </c>
      <c r="I758" t="s">
        <v>1168</v>
      </c>
    </row>
    <row r="759" spans="2:9" x14ac:dyDescent="0.35">
      <c r="B759" t="s">
        <v>1987</v>
      </c>
      <c r="C759" t="s">
        <v>2125</v>
      </c>
      <c r="D759" t="s">
        <v>2126</v>
      </c>
      <c r="H759" t="s">
        <v>2168</v>
      </c>
      <c r="I759" t="s">
        <v>1167</v>
      </c>
    </row>
    <row r="760" spans="2:9" x14ac:dyDescent="0.35">
      <c r="B760" t="s">
        <v>1988</v>
      </c>
      <c r="C760" t="s">
        <v>2127</v>
      </c>
      <c r="D760" t="s">
        <v>2128</v>
      </c>
      <c r="H760" t="s">
        <v>2169</v>
      </c>
      <c r="I760" t="s">
        <v>1168</v>
      </c>
    </row>
    <row r="761" spans="2:9" x14ac:dyDescent="0.35">
      <c r="B761" t="s">
        <v>1989</v>
      </c>
      <c r="C761" t="s">
        <v>2129</v>
      </c>
      <c r="D761" t="s">
        <v>2130</v>
      </c>
      <c r="H761" t="s">
        <v>2171</v>
      </c>
      <c r="I761" t="s">
        <v>1232</v>
      </c>
    </row>
    <row r="762" spans="2:9" x14ac:dyDescent="0.35">
      <c r="B762" t="s">
        <v>1990</v>
      </c>
      <c r="C762" t="s">
        <v>2131</v>
      </c>
      <c r="D762" t="s">
        <v>2132</v>
      </c>
      <c r="H762" t="s">
        <v>2168</v>
      </c>
      <c r="I762" t="s">
        <v>1167</v>
      </c>
    </row>
    <row r="763" spans="2:9" x14ac:dyDescent="0.35">
      <c r="B763" t="s">
        <v>1991</v>
      </c>
      <c r="C763" t="s">
        <v>2133</v>
      </c>
      <c r="D763" t="s">
        <v>2134</v>
      </c>
      <c r="H763" t="s">
        <v>2168</v>
      </c>
      <c r="I763" t="s">
        <v>1167</v>
      </c>
    </row>
    <row r="764" spans="2:9" x14ac:dyDescent="0.35">
      <c r="B764" t="s">
        <v>1992</v>
      </c>
      <c r="C764" t="s">
        <v>2135</v>
      </c>
      <c r="D764" t="s">
        <v>2136</v>
      </c>
      <c r="H764" t="s">
        <v>2170</v>
      </c>
      <c r="I764" t="s">
        <v>1797</v>
      </c>
    </row>
    <row r="765" spans="2:9" x14ac:dyDescent="0.35">
      <c r="B765" t="s">
        <v>2188</v>
      </c>
      <c r="C765" s="66" t="s">
        <v>2190</v>
      </c>
      <c r="D765" t="s">
        <v>2189</v>
      </c>
      <c r="H765" t="s">
        <v>2171</v>
      </c>
      <c r="I765" t="s">
        <v>1232</v>
      </c>
    </row>
    <row r="766" spans="2:9" x14ac:dyDescent="0.35">
      <c r="B766" t="s">
        <v>1993</v>
      </c>
      <c r="C766" t="s">
        <v>2137</v>
      </c>
      <c r="D766" t="s">
        <v>2138</v>
      </c>
      <c r="H766" t="s">
        <v>2170</v>
      </c>
      <c r="I766" t="s">
        <v>1797</v>
      </c>
    </row>
    <row r="767" spans="2:9" x14ac:dyDescent="0.35">
      <c r="B767" t="s">
        <v>1994</v>
      </c>
      <c r="C767" t="s">
        <v>2139</v>
      </c>
      <c r="D767" t="s">
        <v>2140</v>
      </c>
      <c r="H767"/>
    </row>
    <row r="768" spans="2:9" x14ac:dyDescent="0.35">
      <c r="B768" t="s">
        <v>1995</v>
      </c>
      <c r="C768" t="s">
        <v>2141</v>
      </c>
      <c r="D768" t="s">
        <v>2142</v>
      </c>
      <c r="H768" t="s">
        <v>2169</v>
      </c>
      <c r="I768" t="s">
        <v>1168</v>
      </c>
    </row>
    <row r="769" spans="2:9" x14ac:dyDescent="0.35">
      <c r="B769" t="s">
        <v>1996</v>
      </c>
      <c r="C769" t="s">
        <v>2143</v>
      </c>
      <c r="D769" t="s">
        <v>2144</v>
      </c>
      <c r="H769" t="s">
        <v>2168</v>
      </c>
      <c r="I769" t="s">
        <v>1167</v>
      </c>
    </row>
    <row r="770" spans="2:9" x14ac:dyDescent="0.35">
      <c r="B770" t="s">
        <v>1997</v>
      </c>
      <c r="C770" t="s">
        <v>2145</v>
      </c>
      <c r="D770" t="s">
        <v>2146</v>
      </c>
      <c r="H770" t="s">
        <v>2169</v>
      </c>
      <c r="I770" t="s">
        <v>1168</v>
      </c>
    </row>
    <row r="771" spans="2:9" x14ac:dyDescent="0.35">
      <c r="B771" t="s">
        <v>1998</v>
      </c>
      <c r="C771" t="s">
        <v>2147</v>
      </c>
      <c r="D771" t="s">
        <v>2132</v>
      </c>
      <c r="H771" t="s">
        <v>2168</v>
      </c>
      <c r="I771" t="s">
        <v>1167</v>
      </c>
    </row>
    <row r="772" spans="2:9" x14ac:dyDescent="0.35">
      <c r="B772" t="s">
        <v>1999</v>
      </c>
      <c r="C772" t="s">
        <v>2148</v>
      </c>
      <c r="D772" t="s">
        <v>2149</v>
      </c>
      <c r="H772" t="s">
        <v>2168</v>
      </c>
      <c r="I772" t="s">
        <v>1167</v>
      </c>
    </row>
    <row r="773" spans="2:9" x14ac:dyDescent="0.35">
      <c r="B773" t="s">
        <v>2000</v>
      </c>
      <c r="C773" t="s">
        <v>2150</v>
      </c>
      <c r="D773" t="s">
        <v>2151</v>
      </c>
      <c r="H773" t="s">
        <v>2170</v>
      </c>
      <c r="I773" t="s">
        <v>1797</v>
      </c>
    </row>
    <row r="774" spans="2:9" x14ac:dyDescent="0.35">
      <c r="B774" t="s">
        <v>2001</v>
      </c>
      <c r="C774" t="s">
        <v>2152</v>
      </c>
      <c r="D774" t="s">
        <v>2153</v>
      </c>
      <c r="H774" t="s">
        <v>2171</v>
      </c>
      <c r="I774" t="s">
        <v>1232</v>
      </c>
    </row>
    <row r="775" spans="2:9" x14ac:dyDescent="0.35">
      <c r="B775" t="s">
        <v>2002</v>
      </c>
      <c r="C775" t="s">
        <v>2154</v>
      </c>
      <c r="D775" t="s">
        <v>2155</v>
      </c>
      <c r="H775" t="s">
        <v>2171</v>
      </c>
      <c r="I775" t="s">
        <v>1232</v>
      </c>
    </row>
    <row r="776" spans="2:9" x14ac:dyDescent="0.35">
      <c r="B776" t="s">
        <v>2003</v>
      </c>
      <c r="C776" t="s">
        <v>2156</v>
      </c>
      <c r="D776" t="s">
        <v>2157</v>
      </c>
      <c r="H776" t="s">
        <v>2171</v>
      </c>
      <c r="I776" t="s">
        <v>1232</v>
      </c>
    </row>
    <row r="777" spans="2:9" x14ac:dyDescent="0.35">
      <c r="B777" t="s">
        <v>2004</v>
      </c>
      <c r="C777" t="s">
        <v>2158</v>
      </c>
      <c r="D777" t="s">
        <v>2159</v>
      </c>
      <c r="H777" t="s">
        <v>2170</v>
      </c>
      <c r="I777" t="s">
        <v>1797</v>
      </c>
    </row>
    <row r="778" spans="2:9" x14ac:dyDescent="0.35">
      <c r="B778" t="s">
        <v>695</v>
      </c>
      <c r="C778">
        <v>209</v>
      </c>
      <c r="D778" t="s">
        <v>696</v>
      </c>
      <c r="E778" t="s">
        <v>1283</v>
      </c>
      <c r="F778" t="s">
        <v>1284</v>
      </c>
      <c r="G778">
        <v>3</v>
      </c>
      <c r="H778"/>
    </row>
    <row r="779" spans="2:9" x14ac:dyDescent="0.35">
      <c r="B779" t="s">
        <v>697</v>
      </c>
      <c r="C779">
        <v>210</v>
      </c>
      <c r="D779" t="s">
        <v>698</v>
      </c>
      <c r="E779" t="s">
        <v>1283</v>
      </c>
      <c r="F779" t="s">
        <v>1284</v>
      </c>
      <c r="G779">
        <v>4</v>
      </c>
      <c r="H779"/>
    </row>
    <row r="780" spans="2:9" x14ac:dyDescent="0.35">
      <c r="B780" t="s">
        <v>1765</v>
      </c>
      <c r="C780">
        <v>211</v>
      </c>
      <c r="D780" t="s">
        <v>1766</v>
      </c>
      <c r="E780" t="s">
        <v>1283</v>
      </c>
      <c r="F780" t="s">
        <v>1284</v>
      </c>
      <c r="G780">
        <v>5</v>
      </c>
      <c r="H780" t="s">
        <v>1165</v>
      </c>
      <c r="I780" t="s">
        <v>1229</v>
      </c>
    </row>
    <row r="781" spans="2:9" x14ac:dyDescent="0.35">
      <c r="B781" t="s">
        <v>699</v>
      </c>
      <c r="C781">
        <v>212</v>
      </c>
      <c r="D781" t="s">
        <v>700</v>
      </c>
      <c r="E781" t="s">
        <v>1283</v>
      </c>
      <c r="F781" t="s">
        <v>1284</v>
      </c>
      <c r="G781">
        <v>5</v>
      </c>
      <c r="H781" t="s">
        <v>1165</v>
      </c>
      <c r="I781" t="s">
        <v>1229</v>
      </c>
    </row>
    <row r="782" spans="2:9" x14ac:dyDescent="0.35">
      <c r="B782" t="s">
        <v>1767</v>
      </c>
      <c r="C782">
        <v>213</v>
      </c>
      <c r="D782" t="s">
        <v>715</v>
      </c>
      <c r="E782" t="s">
        <v>1283</v>
      </c>
      <c r="F782" t="s">
        <v>1284</v>
      </c>
      <c r="G782">
        <v>5</v>
      </c>
      <c r="H782" t="s">
        <v>1165</v>
      </c>
      <c r="I782" t="s">
        <v>1229</v>
      </c>
    </row>
    <row r="783" spans="2:9" x14ac:dyDescent="0.35">
      <c r="B783" t="s">
        <v>1768</v>
      </c>
      <c r="C783">
        <v>214</v>
      </c>
      <c r="D783" t="s">
        <v>1769</v>
      </c>
      <c r="E783" t="s">
        <v>1283</v>
      </c>
      <c r="F783" t="s">
        <v>1284</v>
      </c>
      <c r="G783">
        <v>5</v>
      </c>
      <c r="H783" t="s">
        <v>1165</v>
      </c>
      <c r="I783" t="s">
        <v>1229</v>
      </c>
    </row>
    <row r="784" spans="2:9" x14ac:dyDescent="0.35">
      <c r="B784" t="s">
        <v>1239</v>
      </c>
      <c r="C784">
        <v>215</v>
      </c>
      <c r="D784" t="s">
        <v>710</v>
      </c>
      <c r="E784" t="s">
        <v>1283</v>
      </c>
      <c r="F784" t="s">
        <v>1284</v>
      </c>
      <c r="G784">
        <v>5</v>
      </c>
      <c r="H784" t="s">
        <v>1165</v>
      </c>
      <c r="I784" t="s">
        <v>1229</v>
      </c>
    </row>
    <row r="785" spans="2:9" x14ac:dyDescent="0.35">
      <c r="B785" t="s">
        <v>1241</v>
      </c>
      <c r="C785">
        <v>216</v>
      </c>
      <c r="D785" t="s">
        <v>215</v>
      </c>
      <c r="E785" t="s">
        <v>1283</v>
      </c>
      <c r="F785" t="s">
        <v>1284</v>
      </c>
      <c r="G785">
        <v>5</v>
      </c>
      <c r="H785" t="s">
        <v>1165</v>
      </c>
      <c r="I785" t="s">
        <v>1229</v>
      </c>
    </row>
    <row r="786" spans="2:9" x14ac:dyDescent="0.35">
      <c r="B786" t="s">
        <v>701</v>
      </c>
      <c r="C786">
        <v>217</v>
      </c>
      <c r="D786" t="s">
        <v>702</v>
      </c>
      <c r="E786" t="s">
        <v>1283</v>
      </c>
      <c r="F786" t="s">
        <v>1284</v>
      </c>
      <c r="G786">
        <v>5</v>
      </c>
      <c r="H786" t="s">
        <v>1165</v>
      </c>
      <c r="I786" t="s">
        <v>1229</v>
      </c>
    </row>
    <row r="787" spans="2:9" x14ac:dyDescent="0.35">
      <c r="B787" t="s">
        <v>1770</v>
      </c>
      <c r="C787">
        <v>218</v>
      </c>
      <c r="D787" t="s">
        <v>1771</v>
      </c>
      <c r="E787" t="s">
        <v>1283</v>
      </c>
      <c r="F787" t="s">
        <v>1284</v>
      </c>
      <c r="G787">
        <v>5</v>
      </c>
      <c r="H787" t="s">
        <v>1165</v>
      </c>
      <c r="I787" t="s">
        <v>1229</v>
      </c>
    </row>
    <row r="788" spans="2:9" x14ac:dyDescent="0.35">
      <c r="B788" t="s">
        <v>1254</v>
      </c>
      <c r="C788">
        <v>219</v>
      </c>
      <c r="D788" t="s">
        <v>1772</v>
      </c>
      <c r="E788" t="s">
        <v>1283</v>
      </c>
      <c r="F788" t="s">
        <v>1284</v>
      </c>
      <c r="G788">
        <v>5</v>
      </c>
      <c r="H788" t="s">
        <v>1165</v>
      </c>
      <c r="I788" t="s">
        <v>1243</v>
      </c>
    </row>
    <row r="789" spans="2:9" x14ac:dyDescent="0.35">
      <c r="B789" t="s">
        <v>1238</v>
      </c>
      <c r="C789">
        <v>220</v>
      </c>
      <c r="D789" t="s">
        <v>490</v>
      </c>
      <c r="E789" t="s">
        <v>1283</v>
      </c>
      <c r="F789" t="s">
        <v>1284</v>
      </c>
      <c r="G789">
        <v>5</v>
      </c>
      <c r="H789" t="s">
        <v>1165</v>
      </c>
      <c r="I789" t="s">
        <v>999</v>
      </c>
    </row>
    <row r="790" spans="2:9" x14ac:dyDescent="0.35">
      <c r="B790" t="s">
        <v>1773</v>
      </c>
      <c r="C790">
        <v>519</v>
      </c>
      <c r="D790" t="s">
        <v>1774</v>
      </c>
      <c r="E790" t="s">
        <v>1283</v>
      </c>
      <c r="F790" t="s">
        <v>1284</v>
      </c>
      <c r="G790">
        <v>5</v>
      </c>
      <c r="H790" t="s">
        <v>1165</v>
      </c>
      <c r="I790" t="s">
        <v>1229</v>
      </c>
    </row>
    <row r="791" spans="2:9" x14ac:dyDescent="0.35">
      <c r="B791" t="s">
        <v>703</v>
      </c>
      <c r="C791">
        <v>221</v>
      </c>
      <c r="D791" t="s">
        <v>704</v>
      </c>
      <c r="E791" t="s">
        <v>1283</v>
      </c>
      <c r="F791" t="s">
        <v>1284</v>
      </c>
      <c r="G791">
        <v>4</v>
      </c>
      <c r="H791"/>
    </row>
    <row r="792" spans="2:9" x14ac:dyDescent="0.35">
      <c r="B792" t="s">
        <v>705</v>
      </c>
      <c r="C792">
        <v>222</v>
      </c>
      <c r="D792" t="s">
        <v>1775</v>
      </c>
      <c r="E792" t="s">
        <v>1283</v>
      </c>
      <c r="F792" t="s">
        <v>1284</v>
      </c>
      <c r="G792">
        <v>5</v>
      </c>
      <c r="H792" t="s">
        <v>1165</v>
      </c>
      <c r="I792" t="s">
        <v>1229</v>
      </c>
    </row>
    <row r="793" spans="2:9" x14ac:dyDescent="0.35">
      <c r="B793" t="s">
        <v>707</v>
      </c>
      <c r="C793">
        <v>223</v>
      </c>
      <c r="D793" t="s">
        <v>708</v>
      </c>
      <c r="E793" t="s">
        <v>1283</v>
      </c>
      <c r="F793" t="s">
        <v>1284</v>
      </c>
      <c r="G793">
        <v>5</v>
      </c>
      <c r="H793" t="s">
        <v>1165</v>
      </c>
      <c r="I793" t="s">
        <v>1229</v>
      </c>
    </row>
    <row r="794" spans="2:9" x14ac:dyDescent="0.35">
      <c r="B794" t="s">
        <v>709</v>
      </c>
      <c r="C794">
        <v>224</v>
      </c>
      <c r="D794" t="s">
        <v>710</v>
      </c>
      <c r="E794" t="s">
        <v>1283</v>
      </c>
      <c r="F794" t="s">
        <v>1284</v>
      </c>
      <c r="G794">
        <v>5</v>
      </c>
      <c r="H794" t="s">
        <v>1165</v>
      </c>
      <c r="I794" t="s">
        <v>1229</v>
      </c>
    </row>
    <row r="795" spans="2:9" x14ac:dyDescent="0.35">
      <c r="B795" t="s">
        <v>711</v>
      </c>
      <c r="C795">
        <v>225</v>
      </c>
      <c r="D795" t="s">
        <v>712</v>
      </c>
      <c r="E795" t="s">
        <v>1283</v>
      </c>
      <c r="F795" t="s">
        <v>1284</v>
      </c>
      <c r="G795">
        <v>5</v>
      </c>
      <c r="H795" t="s">
        <v>1165</v>
      </c>
      <c r="I795" t="s">
        <v>1229</v>
      </c>
    </row>
    <row r="796" spans="2:9" x14ac:dyDescent="0.35">
      <c r="B796" t="s">
        <v>713</v>
      </c>
      <c r="C796">
        <v>226</v>
      </c>
      <c r="D796" t="s">
        <v>702</v>
      </c>
      <c r="E796" t="s">
        <v>1283</v>
      </c>
      <c r="F796" t="s">
        <v>1284</v>
      </c>
      <c r="G796">
        <v>5</v>
      </c>
      <c r="H796" t="s">
        <v>1165</v>
      </c>
      <c r="I796" t="s">
        <v>1229</v>
      </c>
    </row>
    <row r="797" spans="2:9" x14ac:dyDescent="0.35">
      <c r="B797" t="s">
        <v>714</v>
      </c>
      <c r="C797">
        <v>227</v>
      </c>
      <c r="D797" t="s">
        <v>715</v>
      </c>
      <c r="E797" t="s">
        <v>1283</v>
      </c>
      <c r="F797" t="s">
        <v>1284</v>
      </c>
      <c r="G797">
        <v>5</v>
      </c>
      <c r="H797" t="s">
        <v>1165</v>
      </c>
      <c r="I797" t="s">
        <v>1229</v>
      </c>
    </row>
    <row r="798" spans="2:9" x14ac:dyDescent="0.35">
      <c r="B798" t="s">
        <v>716</v>
      </c>
      <c r="C798">
        <v>228</v>
      </c>
      <c r="D798" t="s">
        <v>488</v>
      </c>
      <c r="E798" t="s">
        <v>1283</v>
      </c>
      <c r="F798" t="s">
        <v>1284</v>
      </c>
      <c r="G798">
        <v>5</v>
      </c>
      <c r="H798" t="s">
        <v>1165</v>
      </c>
      <c r="I798" t="s">
        <v>1243</v>
      </c>
    </row>
    <row r="799" spans="2:9" x14ac:dyDescent="0.35">
      <c r="B799" t="s">
        <v>717</v>
      </c>
      <c r="C799">
        <v>229</v>
      </c>
      <c r="D799" t="s">
        <v>490</v>
      </c>
      <c r="E799" t="s">
        <v>1283</v>
      </c>
      <c r="F799" t="s">
        <v>1284</v>
      </c>
      <c r="G799">
        <v>5</v>
      </c>
      <c r="H799" t="s">
        <v>1165</v>
      </c>
      <c r="I799" t="s">
        <v>999</v>
      </c>
    </row>
    <row r="800" spans="2:9" x14ac:dyDescent="0.35">
      <c r="B800" t="s">
        <v>719</v>
      </c>
      <c r="C800">
        <v>230</v>
      </c>
      <c r="D800" t="s">
        <v>720</v>
      </c>
      <c r="E800" t="s">
        <v>1283</v>
      </c>
      <c r="F800" t="s">
        <v>1284</v>
      </c>
      <c r="G800">
        <v>5</v>
      </c>
      <c r="H800" t="s">
        <v>1165</v>
      </c>
      <c r="I800" t="s">
        <v>1240</v>
      </c>
    </row>
    <row r="801" spans="2:9" x14ac:dyDescent="0.35">
      <c r="B801" t="s">
        <v>721</v>
      </c>
      <c r="C801">
        <v>231</v>
      </c>
      <c r="D801" t="s">
        <v>1776</v>
      </c>
      <c r="E801" t="s">
        <v>1515</v>
      </c>
      <c r="F801" t="s">
        <v>1284</v>
      </c>
      <c r="G801">
        <v>5</v>
      </c>
      <c r="H801" t="s">
        <v>1165</v>
      </c>
      <c r="I801" t="s">
        <v>1240</v>
      </c>
    </row>
    <row r="802" spans="2:9" x14ac:dyDescent="0.35">
      <c r="B802" t="s">
        <v>723</v>
      </c>
      <c r="C802">
        <v>232</v>
      </c>
      <c r="D802" t="s">
        <v>724</v>
      </c>
      <c r="E802" t="s">
        <v>1283</v>
      </c>
      <c r="F802" t="s">
        <v>1284</v>
      </c>
      <c r="G802">
        <v>5</v>
      </c>
      <c r="H802" t="s">
        <v>1165</v>
      </c>
      <c r="I802" t="s">
        <v>1240</v>
      </c>
    </row>
    <row r="803" spans="2:9" x14ac:dyDescent="0.35">
      <c r="B803" t="s">
        <v>725</v>
      </c>
      <c r="C803">
        <v>233</v>
      </c>
      <c r="D803" t="s">
        <v>726</v>
      </c>
      <c r="E803" t="s">
        <v>1283</v>
      </c>
      <c r="F803" t="s">
        <v>1284</v>
      </c>
      <c r="G803">
        <v>5</v>
      </c>
      <c r="H803" t="s">
        <v>1165</v>
      </c>
      <c r="I803" t="s">
        <v>1240</v>
      </c>
    </row>
    <row r="804" spans="2:9" x14ac:dyDescent="0.35">
      <c r="B804" t="s">
        <v>1777</v>
      </c>
      <c r="C804">
        <v>234</v>
      </c>
      <c r="D804" t="s">
        <v>1778</v>
      </c>
      <c r="E804" t="s">
        <v>1515</v>
      </c>
      <c r="F804" t="s">
        <v>1284</v>
      </c>
      <c r="G804">
        <v>5</v>
      </c>
      <c r="H804" t="s">
        <v>1165</v>
      </c>
      <c r="I804" t="s">
        <v>1229</v>
      </c>
    </row>
    <row r="805" spans="2:9" x14ac:dyDescent="0.35">
      <c r="B805" t="s">
        <v>727</v>
      </c>
      <c r="C805">
        <v>235</v>
      </c>
      <c r="D805" t="s">
        <v>728</v>
      </c>
      <c r="E805" t="s">
        <v>1307</v>
      </c>
      <c r="F805" t="s">
        <v>1284</v>
      </c>
      <c r="G805">
        <v>5</v>
      </c>
      <c r="H805" t="s">
        <v>1165</v>
      </c>
      <c r="I805" t="s">
        <v>1240</v>
      </c>
    </row>
    <row r="806" spans="2:9" x14ac:dyDescent="0.35">
      <c r="B806" t="s">
        <v>1246</v>
      </c>
      <c r="C806">
        <v>236</v>
      </c>
      <c r="D806" t="s">
        <v>1247</v>
      </c>
      <c r="E806" t="s">
        <v>1283</v>
      </c>
      <c r="F806" t="s">
        <v>1284</v>
      </c>
      <c r="G806">
        <v>5</v>
      </c>
      <c r="H806" t="s">
        <v>1165</v>
      </c>
      <c r="I806" t="s">
        <v>1240</v>
      </c>
    </row>
    <row r="807" spans="2:9" x14ac:dyDescent="0.35">
      <c r="B807" t="s">
        <v>1779</v>
      </c>
      <c r="C807">
        <v>520</v>
      </c>
      <c r="D807" t="s">
        <v>1774</v>
      </c>
      <c r="E807" t="s">
        <v>1283</v>
      </c>
      <c r="F807" t="s">
        <v>1284</v>
      </c>
      <c r="G807">
        <v>5</v>
      </c>
      <c r="H807" t="s">
        <v>1165</v>
      </c>
      <c r="I807" t="s">
        <v>1229</v>
      </c>
    </row>
    <row r="808" spans="2:9" x14ac:dyDescent="0.35">
      <c r="B808" t="s">
        <v>1248</v>
      </c>
      <c r="C808">
        <v>538</v>
      </c>
      <c r="D808" t="s">
        <v>1249</v>
      </c>
      <c r="E808" t="s">
        <v>1283</v>
      </c>
      <c r="F808" t="s">
        <v>1284</v>
      </c>
      <c r="G808">
        <v>5</v>
      </c>
      <c r="H808" t="s">
        <v>1165</v>
      </c>
      <c r="I808" t="s">
        <v>1240</v>
      </c>
    </row>
    <row r="809" spans="2:9" x14ac:dyDescent="0.35">
      <c r="B809" t="s">
        <v>1780</v>
      </c>
      <c r="C809">
        <v>558</v>
      </c>
      <c r="D809" t="s">
        <v>1781</v>
      </c>
      <c r="E809" t="s">
        <v>1283</v>
      </c>
      <c r="F809" t="s">
        <v>1284</v>
      </c>
      <c r="G809">
        <v>5</v>
      </c>
      <c r="H809" t="s">
        <v>1165</v>
      </c>
      <c r="I809" t="s">
        <v>1229</v>
      </c>
    </row>
    <row r="810" spans="2:9" x14ac:dyDescent="0.35">
      <c r="B810" t="s">
        <v>729</v>
      </c>
      <c r="C810">
        <v>702</v>
      </c>
      <c r="D810" t="s">
        <v>730</v>
      </c>
      <c r="E810" t="s">
        <v>1283</v>
      </c>
      <c r="F810" t="s">
        <v>1284</v>
      </c>
      <c r="G810">
        <v>5</v>
      </c>
      <c r="H810" t="s">
        <v>1165</v>
      </c>
      <c r="I810" t="s">
        <v>1229</v>
      </c>
    </row>
    <row r="811" spans="2:9" x14ac:dyDescent="0.35">
      <c r="B811" t="s">
        <v>731</v>
      </c>
      <c r="C811">
        <v>703</v>
      </c>
      <c r="D811" t="s">
        <v>1782</v>
      </c>
      <c r="E811" t="s">
        <v>1283</v>
      </c>
      <c r="F811" t="s">
        <v>1284</v>
      </c>
      <c r="G811">
        <v>5</v>
      </c>
      <c r="H811" t="s">
        <v>1165</v>
      </c>
      <c r="I811" t="s">
        <v>1229</v>
      </c>
    </row>
    <row r="812" spans="2:9" x14ac:dyDescent="0.35">
      <c r="B812" t="s">
        <v>733</v>
      </c>
      <c r="C812">
        <v>704</v>
      </c>
      <c r="D812" t="s">
        <v>1783</v>
      </c>
      <c r="E812" t="s">
        <v>1283</v>
      </c>
      <c r="F812" t="s">
        <v>1284</v>
      </c>
      <c r="G812">
        <v>5</v>
      </c>
      <c r="H812" t="s">
        <v>1165</v>
      </c>
      <c r="I812" t="s">
        <v>1229</v>
      </c>
    </row>
    <row r="813" spans="2:9" x14ac:dyDescent="0.35">
      <c r="B813" t="s">
        <v>735</v>
      </c>
      <c r="C813">
        <v>705</v>
      </c>
      <c r="D813" t="s">
        <v>1784</v>
      </c>
      <c r="E813" t="s">
        <v>1283</v>
      </c>
      <c r="F813" t="s">
        <v>1284</v>
      </c>
      <c r="G813">
        <v>5</v>
      </c>
      <c r="H813" t="s">
        <v>1165</v>
      </c>
      <c r="I813" t="s">
        <v>1229</v>
      </c>
    </row>
    <row r="814" spans="2:9" x14ac:dyDescent="0.35">
      <c r="B814" t="s">
        <v>737</v>
      </c>
      <c r="C814">
        <v>706</v>
      </c>
      <c r="D814" t="s">
        <v>738</v>
      </c>
      <c r="E814" t="s">
        <v>1283</v>
      </c>
      <c r="F814" t="s">
        <v>1284</v>
      </c>
      <c r="G814">
        <v>5</v>
      </c>
      <c r="H814" t="s">
        <v>1165</v>
      </c>
      <c r="I814" t="s">
        <v>1229</v>
      </c>
    </row>
    <row r="815" spans="2:9" x14ac:dyDescent="0.35">
      <c r="B815" t="s">
        <v>739</v>
      </c>
      <c r="C815">
        <v>707</v>
      </c>
      <c r="D815" t="s">
        <v>1785</v>
      </c>
      <c r="E815" t="s">
        <v>1283</v>
      </c>
      <c r="F815" t="s">
        <v>1284</v>
      </c>
      <c r="G815">
        <v>5</v>
      </c>
      <c r="H815" t="s">
        <v>1165</v>
      </c>
      <c r="I815" t="s">
        <v>1229</v>
      </c>
    </row>
    <row r="816" spans="2:9" x14ac:dyDescent="0.35">
      <c r="B816" t="s">
        <v>740</v>
      </c>
      <c r="C816">
        <v>708</v>
      </c>
      <c r="D816" t="s">
        <v>1786</v>
      </c>
      <c r="E816" t="s">
        <v>1283</v>
      </c>
      <c r="F816" t="s">
        <v>1284</v>
      </c>
      <c r="G816">
        <v>5</v>
      </c>
      <c r="H816" t="s">
        <v>1165</v>
      </c>
      <c r="I816" t="s">
        <v>1229</v>
      </c>
    </row>
    <row r="817" spans="2:9" x14ac:dyDescent="0.35">
      <c r="B817" t="s">
        <v>742</v>
      </c>
      <c r="C817">
        <v>709</v>
      </c>
      <c r="D817" t="s">
        <v>743</v>
      </c>
      <c r="E817" t="s">
        <v>1283</v>
      </c>
      <c r="F817" t="s">
        <v>1284</v>
      </c>
      <c r="G817">
        <v>5</v>
      </c>
      <c r="H817" t="s">
        <v>1165</v>
      </c>
      <c r="I817" t="s">
        <v>1229</v>
      </c>
    </row>
    <row r="818" spans="2:9" x14ac:dyDescent="0.35">
      <c r="B818" t="s">
        <v>744</v>
      </c>
      <c r="C818">
        <v>710</v>
      </c>
      <c r="D818" t="s">
        <v>745</v>
      </c>
      <c r="E818" t="s">
        <v>1283</v>
      </c>
      <c r="F818" t="s">
        <v>1284</v>
      </c>
      <c r="G818">
        <v>5</v>
      </c>
      <c r="H818" t="s">
        <v>1165</v>
      </c>
      <c r="I818" t="s">
        <v>1229</v>
      </c>
    </row>
    <row r="819" spans="2:9" x14ac:dyDescent="0.35">
      <c r="B819" t="s">
        <v>746</v>
      </c>
      <c r="C819">
        <v>711</v>
      </c>
      <c r="D819" t="s">
        <v>1787</v>
      </c>
      <c r="E819" t="s">
        <v>1283</v>
      </c>
      <c r="F819" t="s">
        <v>1284</v>
      </c>
      <c r="G819">
        <v>5</v>
      </c>
      <c r="H819" t="s">
        <v>1165</v>
      </c>
      <c r="I819" t="s">
        <v>1229</v>
      </c>
    </row>
    <row r="820" spans="2:9" x14ac:dyDescent="0.35">
      <c r="B820" t="s">
        <v>748</v>
      </c>
      <c r="C820">
        <v>712</v>
      </c>
      <c r="D820" t="s">
        <v>749</v>
      </c>
      <c r="E820" t="s">
        <v>1283</v>
      </c>
      <c r="F820" t="s">
        <v>1284</v>
      </c>
      <c r="G820">
        <v>5</v>
      </c>
      <c r="H820" t="s">
        <v>1165</v>
      </c>
      <c r="I820" t="s">
        <v>1229</v>
      </c>
    </row>
    <row r="821" spans="2:9" x14ac:dyDescent="0.35">
      <c r="B821" t="s">
        <v>750</v>
      </c>
      <c r="C821">
        <v>713</v>
      </c>
      <c r="D821" t="s">
        <v>1788</v>
      </c>
      <c r="E821" t="s">
        <v>1283</v>
      </c>
      <c r="F821" t="s">
        <v>1284</v>
      </c>
      <c r="G821">
        <v>5</v>
      </c>
      <c r="H821" t="s">
        <v>1165</v>
      </c>
      <c r="I821" t="s">
        <v>1229</v>
      </c>
    </row>
    <row r="822" spans="2:9" x14ac:dyDescent="0.35">
      <c r="B822" t="s">
        <v>752</v>
      </c>
      <c r="C822">
        <v>829</v>
      </c>
      <c r="D822" t="s">
        <v>753</v>
      </c>
      <c r="H822" t="s">
        <v>1165</v>
      </c>
      <c r="I822" t="s">
        <v>1240</v>
      </c>
    </row>
    <row r="823" spans="2:9" x14ac:dyDescent="0.35">
      <c r="B823" t="s">
        <v>754</v>
      </c>
      <c r="C823">
        <v>926</v>
      </c>
      <c r="D823" t="s">
        <v>755</v>
      </c>
      <c r="H823" t="s">
        <v>1165</v>
      </c>
      <c r="I823" t="s">
        <v>1240</v>
      </c>
    </row>
    <row r="824" spans="2:9" x14ac:dyDescent="0.35">
      <c r="B824" t="s">
        <v>756</v>
      </c>
      <c r="C824">
        <v>929</v>
      </c>
      <c r="D824" t="s">
        <v>757</v>
      </c>
      <c r="H824" t="s">
        <v>1165</v>
      </c>
      <c r="I824" t="s">
        <v>1229</v>
      </c>
    </row>
    <row r="825" spans="2:9" x14ac:dyDescent="0.35">
      <c r="B825" t="s">
        <v>975</v>
      </c>
      <c r="C825">
        <v>987</v>
      </c>
      <c r="D825" t="s">
        <v>976</v>
      </c>
      <c r="H825" t="s">
        <v>1165</v>
      </c>
      <c r="I825" t="s">
        <v>1229</v>
      </c>
    </row>
    <row r="826" spans="2:9" x14ac:dyDescent="0.35">
      <c r="B826" t="s">
        <v>758</v>
      </c>
      <c r="C826">
        <v>237</v>
      </c>
      <c r="D826" t="s">
        <v>759</v>
      </c>
      <c r="E826" t="s">
        <v>1283</v>
      </c>
      <c r="F826" t="s">
        <v>1284</v>
      </c>
      <c r="G826">
        <v>4</v>
      </c>
      <c r="H826"/>
    </row>
    <row r="827" spans="2:9" x14ac:dyDescent="0.35">
      <c r="B827" t="s">
        <v>760</v>
      </c>
      <c r="C827">
        <v>238</v>
      </c>
      <c r="D827" t="s">
        <v>761</v>
      </c>
      <c r="E827" t="s">
        <v>1283</v>
      </c>
      <c r="F827" t="s">
        <v>1284</v>
      </c>
      <c r="G827">
        <v>5</v>
      </c>
      <c r="H827" t="s">
        <v>1168</v>
      </c>
      <c r="I827" t="s">
        <v>1168</v>
      </c>
    </row>
    <row r="828" spans="2:9" x14ac:dyDescent="0.35">
      <c r="B828" t="s">
        <v>762</v>
      </c>
      <c r="C828">
        <v>239</v>
      </c>
      <c r="D828" t="s">
        <v>763</v>
      </c>
      <c r="E828" t="s">
        <v>1283</v>
      </c>
      <c r="F828" t="s">
        <v>1284</v>
      </c>
      <c r="G828">
        <v>5</v>
      </c>
      <c r="H828" t="s">
        <v>1789</v>
      </c>
      <c r="I828" t="s">
        <v>1789</v>
      </c>
    </row>
    <row r="829" spans="2:9" x14ac:dyDescent="0.35">
      <c r="B829" t="s">
        <v>764</v>
      </c>
      <c r="C829">
        <v>240</v>
      </c>
      <c r="D829" t="s">
        <v>765</v>
      </c>
      <c r="E829" t="s">
        <v>1283</v>
      </c>
      <c r="F829" t="s">
        <v>1284</v>
      </c>
      <c r="G829">
        <v>5</v>
      </c>
      <c r="H829" t="s">
        <v>1789</v>
      </c>
      <c r="I829" t="s">
        <v>1789</v>
      </c>
    </row>
    <row r="830" spans="2:9" x14ac:dyDescent="0.35">
      <c r="B830" t="s">
        <v>1790</v>
      </c>
      <c r="C830">
        <v>241</v>
      </c>
      <c r="D830" t="s">
        <v>1791</v>
      </c>
      <c r="E830" t="s">
        <v>1515</v>
      </c>
      <c r="F830" t="s">
        <v>1284</v>
      </c>
      <c r="G830">
        <v>5</v>
      </c>
      <c r="H830" t="s">
        <v>1168</v>
      </c>
      <c r="I830" t="s">
        <v>1168</v>
      </c>
    </row>
    <row r="831" spans="2:9" x14ac:dyDescent="0.35">
      <c r="B831" t="s">
        <v>766</v>
      </c>
      <c r="C831">
        <v>242</v>
      </c>
      <c r="D831" t="s">
        <v>767</v>
      </c>
      <c r="E831" t="s">
        <v>1283</v>
      </c>
      <c r="F831" t="s">
        <v>1284</v>
      </c>
      <c r="G831">
        <v>5</v>
      </c>
      <c r="H831" t="s">
        <v>1168</v>
      </c>
      <c r="I831" t="s">
        <v>1168</v>
      </c>
    </row>
    <row r="832" spans="2:9" x14ac:dyDescent="0.35">
      <c r="B832" t="s">
        <v>768</v>
      </c>
      <c r="C832">
        <v>243</v>
      </c>
      <c r="D832" t="s">
        <v>769</v>
      </c>
      <c r="E832" t="s">
        <v>1283</v>
      </c>
      <c r="F832" t="s">
        <v>1284</v>
      </c>
      <c r="G832">
        <v>5</v>
      </c>
      <c r="H832" t="s">
        <v>1168</v>
      </c>
      <c r="I832" t="s">
        <v>1168</v>
      </c>
    </row>
    <row r="833" spans="2:9" x14ac:dyDescent="0.35">
      <c r="B833" t="s">
        <v>770</v>
      </c>
      <c r="C833">
        <v>244</v>
      </c>
      <c r="D833" t="s">
        <v>771</v>
      </c>
      <c r="E833" t="s">
        <v>1283</v>
      </c>
      <c r="F833" t="s">
        <v>1284</v>
      </c>
      <c r="G833">
        <v>5</v>
      </c>
      <c r="H833" t="s">
        <v>1166</v>
      </c>
      <c r="I833" t="s">
        <v>1232</v>
      </c>
    </row>
    <row r="834" spans="2:9" x14ac:dyDescent="0.35">
      <c r="B834" t="s">
        <v>772</v>
      </c>
      <c r="C834">
        <v>245</v>
      </c>
      <c r="D834" t="s">
        <v>1792</v>
      </c>
      <c r="E834" t="s">
        <v>1283</v>
      </c>
      <c r="F834" t="s">
        <v>1284</v>
      </c>
      <c r="G834">
        <v>5</v>
      </c>
      <c r="H834" t="s">
        <v>1793</v>
      </c>
      <c r="I834" t="s">
        <v>1232</v>
      </c>
    </row>
    <row r="835" spans="2:9" x14ac:dyDescent="0.35">
      <c r="B835" t="s">
        <v>773</v>
      </c>
      <c r="C835">
        <v>246</v>
      </c>
      <c r="D835" t="s">
        <v>774</v>
      </c>
      <c r="E835" t="s">
        <v>1283</v>
      </c>
      <c r="F835" t="s">
        <v>1284</v>
      </c>
      <c r="G835">
        <v>5</v>
      </c>
      <c r="H835" t="s">
        <v>1166</v>
      </c>
      <c r="I835" t="s">
        <v>1232</v>
      </c>
    </row>
    <row r="836" spans="2:9" x14ac:dyDescent="0.35">
      <c r="B836" t="s">
        <v>775</v>
      </c>
      <c r="C836">
        <v>247</v>
      </c>
      <c r="D836" t="s">
        <v>776</v>
      </c>
      <c r="E836" t="s">
        <v>1283</v>
      </c>
      <c r="F836" t="s">
        <v>1284</v>
      </c>
      <c r="G836">
        <v>5</v>
      </c>
      <c r="H836" t="s">
        <v>1166</v>
      </c>
      <c r="I836" t="s">
        <v>1232</v>
      </c>
    </row>
    <row r="837" spans="2:9" x14ac:dyDescent="0.35">
      <c r="B837" t="s">
        <v>777</v>
      </c>
      <c r="C837">
        <v>248</v>
      </c>
      <c r="D837" t="s">
        <v>778</v>
      </c>
      <c r="E837" t="s">
        <v>1283</v>
      </c>
      <c r="F837" t="s">
        <v>1284</v>
      </c>
      <c r="G837">
        <v>5</v>
      </c>
      <c r="H837" t="s">
        <v>1166</v>
      </c>
      <c r="I837" t="s">
        <v>1232</v>
      </c>
    </row>
    <row r="838" spans="2:9" x14ac:dyDescent="0.35">
      <c r="B838" t="s">
        <v>779</v>
      </c>
      <c r="C838">
        <v>249</v>
      </c>
      <c r="D838" t="s">
        <v>780</v>
      </c>
      <c r="E838" t="s">
        <v>1283</v>
      </c>
      <c r="F838" t="s">
        <v>1284</v>
      </c>
      <c r="G838">
        <v>5</v>
      </c>
      <c r="H838" t="s">
        <v>1166</v>
      </c>
      <c r="I838" t="s">
        <v>1232</v>
      </c>
    </row>
    <row r="839" spans="2:9" x14ac:dyDescent="0.35">
      <c r="B839" t="s">
        <v>781</v>
      </c>
      <c r="C839">
        <v>250</v>
      </c>
      <c r="D839" t="s">
        <v>782</v>
      </c>
      <c r="E839" t="s">
        <v>1283</v>
      </c>
      <c r="F839" t="s">
        <v>1284</v>
      </c>
      <c r="G839">
        <v>5</v>
      </c>
      <c r="H839" t="s">
        <v>1166</v>
      </c>
      <c r="I839" t="s">
        <v>1232</v>
      </c>
    </row>
    <row r="840" spans="2:9" x14ac:dyDescent="0.35">
      <c r="B840" t="s">
        <v>783</v>
      </c>
      <c r="C840">
        <v>251</v>
      </c>
      <c r="D840" t="s">
        <v>1794</v>
      </c>
      <c r="E840" t="s">
        <v>1515</v>
      </c>
      <c r="F840" t="s">
        <v>1284</v>
      </c>
      <c r="G840">
        <v>5</v>
      </c>
      <c r="H840" t="s">
        <v>1166</v>
      </c>
      <c r="I840" t="s">
        <v>1232</v>
      </c>
    </row>
    <row r="841" spans="2:9" x14ac:dyDescent="0.35">
      <c r="B841" t="s">
        <v>784</v>
      </c>
      <c r="C841">
        <v>252</v>
      </c>
      <c r="D841" t="s">
        <v>785</v>
      </c>
      <c r="E841" t="s">
        <v>1283</v>
      </c>
      <c r="F841" t="s">
        <v>1284</v>
      </c>
      <c r="G841">
        <v>5</v>
      </c>
      <c r="H841" t="s">
        <v>1789</v>
      </c>
      <c r="I841" t="s">
        <v>1789</v>
      </c>
    </row>
    <row r="842" spans="2:9" x14ac:dyDescent="0.35">
      <c r="B842" t="s">
        <v>786</v>
      </c>
      <c r="C842">
        <v>253</v>
      </c>
      <c r="D842" t="s">
        <v>787</v>
      </c>
      <c r="E842" t="s">
        <v>1283</v>
      </c>
      <c r="F842" t="s">
        <v>1284</v>
      </c>
      <c r="G842">
        <v>5</v>
      </c>
      <c r="H842" t="s">
        <v>1789</v>
      </c>
      <c r="I842" t="s">
        <v>1789</v>
      </c>
    </row>
    <row r="843" spans="2:9" x14ac:dyDescent="0.35">
      <c r="B843" t="s">
        <v>788</v>
      </c>
      <c r="C843">
        <v>254</v>
      </c>
      <c r="D843" t="s">
        <v>1795</v>
      </c>
      <c r="E843" t="s">
        <v>1283</v>
      </c>
      <c r="F843" t="s">
        <v>1284</v>
      </c>
      <c r="G843">
        <v>5</v>
      </c>
      <c r="H843" t="s">
        <v>1789</v>
      </c>
      <c r="I843" t="s">
        <v>1789</v>
      </c>
    </row>
    <row r="844" spans="2:9" x14ac:dyDescent="0.35">
      <c r="B844" t="s">
        <v>789</v>
      </c>
      <c r="C844">
        <v>255</v>
      </c>
      <c r="D844" t="s">
        <v>790</v>
      </c>
      <c r="E844" t="s">
        <v>1283</v>
      </c>
      <c r="F844" t="s">
        <v>1284</v>
      </c>
      <c r="G844">
        <v>5</v>
      </c>
      <c r="H844" t="s">
        <v>1789</v>
      </c>
      <c r="I844" t="s">
        <v>1789</v>
      </c>
    </row>
    <row r="845" spans="2:9" x14ac:dyDescent="0.35">
      <c r="B845" t="s">
        <v>791</v>
      </c>
      <c r="C845">
        <v>256</v>
      </c>
      <c r="D845" t="s">
        <v>1796</v>
      </c>
      <c r="E845" t="s">
        <v>1283</v>
      </c>
      <c r="F845" t="s">
        <v>1284</v>
      </c>
      <c r="G845">
        <v>5</v>
      </c>
      <c r="H845" t="s">
        <v>1789</v>
      </c>
      <c r="I845" t="s">
        <v>1789</v>
      </c>
    </row>
    <row r="846" spans="2:9" x14ac:dyDescent="0.35">
      <c r="B846" t="s">
        <v>792</v>
      </c>
      <c r="C846">
        <v>257</v>
      </c>
      <c r="D846" t="s">
        <v>793</v>
      </c>
      <c r="E846" t="s">
        <v>1283</v>
      </c>
      <c r="F846" t="s">
        <v>1284</v>
      </c>
      <c r="G846">
        <v>5</v>
      </c>
      <c r="H846" t="s">
        <v>1789</v>
      </c>
      <c r="I846" t="s">
        <v>1789</v>
      </c>
    </row>
    <row r="847" spans="2:9" x14ac:dyDescent="0.35">
      <c r="B847" t="s">
        <v>794</v>
      </c>
      <c r="C847">
        <v>258</v>
      </c>
      <c r="D847" t="s">
        <v>795</v>
      </c>
      <c r="E847" t="s">
        <v>1283</v>
      </c>
      <c r="F847" t="s">
        <v>1284</v>
      </c>
      <c r="G847">
        <v>5</v>
      </c>
      <c r="H847" t="s">
        <v>1797</v>
      </c>
      <c r="I847" t="s">
        <v>1797</v>
      </c>
    </row>
    <row r="848" spans="2:9" x14ac:dyDescent="0.35">
      <c r="B848" t="s">
        <v>796</v>
      </c>
      <c r="C848">
        <v>259</v>
      </c>
      <c r="D848" t="s">
        <v>797</v>
      </c>
      <c r="E848" t="s">
        <v>1283</v>
      </c>
      <c r="F848" t="s">
        <v>1284</v>
      </c>
      <c r="G848">
        <v>5</v>
      </c>
      <c r="H848" t="s">
        <v>1166</v>
      </c>
      <c r="I848" t="s">
        <v>1232</v>
      </c>
    </row>
    <row r="849" spans="2:9" x14ac:dyDescent="0.35">
      <c r="B849" t="s">
        <v>798</v>
      </c>
      <c r="C849">
        <v>260</v>
      </c>
      <c r="D849" t="s">
        <v>799</v>
      </c>
      <c r="E849" t="s">
        <v>1283</v>
      </c>
      <c r="F849" t="s">
        <v>1284</v>
      </c>
      <c r="G849">
        <v>5</v>
      </c>
      <c r="H849" t="s">
        <v>1793</v>
      </c>
      <c r="I849" t="s">
        <v>1232</v>
      </c>
    </row>
    <row r="850" spans="2:9" x14ac:dyDescent="0.35">
      <c r="B850" t="s">
        <v>1798</v>
      </c>
      <c r="C850">
        <v>261</v>
      </c>
      <c r="D850" t="s">
        <v>1799</v>
      </c>
      <c r="E850" t="s">
        <v>1283</v>
      </c>
      <c r="F850" t="s">
        <v>1284</v>
      </c>
      <c r="G850">
        <v>5</v>
      </c>
      <c r="H850" t="s">
        <v>1793</v>
      </c>
      <c r="I850" t="s">
        <v>1232</v>
      </c>
    </row>
    <row r="851" spans="2:9" x14ac:dyDescent="0.35">
      <c r="B851" t="s">
        <v>800</v>
      </c>
      <c r="C851">
        <v>262</v>
      </c>
      <c r="D851" t="s">
        <v>801</v>
      </c>
      <c r="E851" t="s">
        <v>1283</v>
      </c>
      <c r="F851" t="s">
        <v>1284</v>
      </c>
      <c r="G851">
        <v>5</v>
      </c>
      <c r="H851" t="s">
        <v>1793</v>
      </c>
      <c r="I851" t="s">
        <v>1232</v>
      </c>
    </row>
    <row r="852" spans="2:9" x14ac:dyDescent="0.35">
      <c r="B852" t="s">
        <v>802</v>
      </c>
      <c r="C852">
        <v>263</v>
      </c>
      <c r="D852" t="s">
        <v>803</v>
      </c>
      <c r="E852" t="s">
        <v>1283</v>
      </c>
      <c r="F852" t="s">
        <v>1284</v>
      </c>
      <c r="G852">
        <v>5</v>
      </c>
      <c r="H852" t="s">
        <v>1793</v>
      </c>
      <c r="I852" t="s">
        <v>1232</v>
      </c>
    </row>
    <row r="853" spans="2:9" x14ac:dyDescent="0.35">
      <c r="B853" t="s">
        <v>804</v>
      </c>
      <c r="C853">
        <v>264</v>
      </c>
      <c r="D853" t="s">
        <v>805</v>
      </c>
      <c r="E853" t="s">
        <v>1283</v>
      </c>
      <c r="F853" t="s">
        <v>1284</v>
      </c>
      <c r="G853">
        <v>5</v>
      </c>
      <c r="H853" t="s">
        <v>1793</v>
      </c>
      <c r="I853" t="s">
        <v>1232</v>
      </c>
    </row>
    <row r="854" spans="2:9" x14ac:dyDescent="0.35">
      <c r="B854" t="s">
        <v>806</v>
      </c>
      <c r="C854">
        <v>265</v>
      </c>
      <c r="D854" t="s">
        <v>807</v>
      </c>
      <c r="E854" t="s">
        <v>1283</v>
      </c>
      <c r="F854" t="s">
        <v>1284</v>
      </c>
      <c r="G854">
        <v>5</v>
      </c>
      <c r="H854" t="s">
        <v>1793</v>
      </c>
      <c r="I854" t="s">
        <v>1232</v>
      </c>
    </row>
    <row r="855" spans="2:9" x14ac:dyDescent="0.35">
      <c r="B855" t="s">
        <v>808</v>
      </c>
      <c r="C855">
        <v>266</v>
      </c>
      <c r="D855" t="s">
        <v>809</v>
      </c>
      <c r="E855" t="s">
        <v>1283</v>
      </c>
      <c r="F855" t="s">
        <v>1284</v>
      </c>
      <c r="G855">
        <v>5</v>
      </c>
      <c r="H855" t="s">
        <v>1793</v>
      </c>
      <c r="I855" t="s">
        <v>1232</v>
      </c>
    </row>
    <row r="856" spans="2:9" x14ac:dyDescent="0.35">
      <c r="B856" t="s">
        <v>810</v>
      </c>
      <c r="C856">
        <v>267</v>
      </c>
      <c r="D856" t="s">
        <v>811</v>
      </c>
      <c r="E856" t="s">
        <v>1283</v>
      </c>
      <c r="F856" t="s">
        <v>1284</v>
      </c>
      <c r="G856">
        <v>5</v>
      </c>
      <c r="H856" t="s">
        <v>1793</v>
      </c>
      <c r="I856" t="s">
        <v>1232</v>
      </c>
    </row>
    <row r="857" spans="2:9" x14ac:dyDescent="0.35">
      <c r="B857" t="s">
        <v>812</v>
      </c>
      <c r="C857">
        <v>268</v>
      </c>
      <c r="D857" t="s">
        <v>813</v>
      </c>
      <c r="E857" t="s">
        <v>1283</v>
      </c>
      <c r="F857" t="s">
        <v>1284</v>
      </c>
      <c r="G857">
        <v>5</v>
      </c>
      <c r="H857" t="s">
        <v>1793</v>
      </c>
      <c r="I857" t="s">
        <v>1232</v>
      </c>
    </row>
    <row r="858" spans="2:9" x14ac:dyDescent="0.35">
      <c r="B858" t="s">
        <v>814</v>
      </c>
      <c r="C858">
        <v>269</v>
      </c>
      <c r="D858" t="s">
        <v>815</v>
      </c>
      <c r="E858" t="s">
        <v>1283</v>
      </c>
      <c r="F858" t="s">
        <v>1284</v>
      </c>
      <c r="G858">
        <v>5</v>
      </c>
      <c r="H858" t="s">
        <v>1793</v>
      </c>
      <c r="I858" t="s">
        <v>1232</v>
      </c>
    </row>
    <row r="859" spans="2:9" x14ac:dyDescent="0.35">
      <c r="B859" t="s">
        <v>816</v>
      </c>
      <c r="C859">
        <v>270</v>
      </c>
      <c r="D859" t="s">
        <v>817</v>
      </c>
      <c r="E859" t="s">
        <v>1283</v>
      </c>
      <c r="F859" t="s">
        <v>1284</v>
      </c>
      <c r="G859">
        <v>5</v>
      </c>
      <c r="H859" t="s">
        <v>1170</v>
      </c>
      <c r="I859" t="s">
        <v>1243</v>
      </c>
    </row>
    <row r="860" spans="2:9" x14ac:dyDescent="0.35">
      <c r="B860" t="s">
        <v>1800</v>
      </c>
      <c r="C860">
        <v>271</v>
      </c>
      <c r="D860" t="s">
        <v>1801</v>
      </c>
      <c r="E860" t="s">
        <v>1283</v>
      </c>
      <c r="F860" t="s">
        <v>1284</v>
      </c>
      <c r="G860">
        <v>5</v>
      </c>
      <c r="H860" t="s">
        <v>1168</v>
      </c>
      <c r="I860" t="s">
        <v>1232</v>
      </c>
    </row>
    <row r="861" spans="2:9" x14ac:dyDescent="0.35">
      <c r="B861" t="s">
        <v>818</v>
      </c>
      <c r="C861">
        <v>272</v>
      </c>
      <c r="D861" t="s">
        <v>819</v>
      </c>
      <c r="E861" t="s">
        <v>1283</v>
      </c>
      <c r="F861" t="s">
        <v>1284</v>
      </c>
      <c r="G861">
        <v>5</v>
      </c>
      <c r="H861" t="s">
        <v>1793</v>
      </c>
      <c r="I861" t="s">
        <v>1232</v>
      </c>
    </row>
    <row r="862" spans="2:9" x14ac:dyDescent="0.35">
      <c r="B862" t="s">
        <v>820</v>
      </c>
      <c r="C862">
        <v>273</v>
      </c>
      <c r="D862" t="s">
        <v>1802</v>
      </c>
      <c r="E862" t="s">
        <v>1283</v>
      </c>
      <c r="F862" t="s">
        <v>1284</v>
      </c>
      <c r="G862">
        <v>5</v>
      </c>
      <c r="H862" t="s">
        <v>1166</v>
      </c>
      <c r="I862" t="s">
        <v>1232</v>
      </c>
    </row>
    <row r="863" spans="2:9" x14ac:dyDescent="0.35">
      <c r="B863" t="s">
        <v>821</v>
      </c>
      <c r="C863">
        <v>274</v>
      </c>
      <c r="D863" t="s">
        <v>822</v>
      </c>
      <c r="E863" t="s">
        <v>1283</v>
      </c>
      <c r="F863" t="s">
        <v>1284</v>
      </c>
      <c r="G863">
        <v>5</v>
      </c>
      <c r="H863" t="s">
        <v>1793</v>
      </c>
      <c r="I863" t="s">
        <v>1232</v>
      </c>
    </row>
    <row r="864" spans="2:9" x14ac:dyDescent="0.35">
      <c r="B864" t="s">
        <v>823</v>
      </c>
      <c r="C864">
        <v>275</v>
      </c>
      <c r="D864" t="s">
        <v>824</v>
      </c>
      <c r="E864" t="s">
        <v>1283</v>
      </c>
      <c r="F864" t="s">
        <v>1284</v>
      </c>
      <c r="G864">
        <v>5</v>
      </c>
      <c r="H864" t="s">
        <v>1166</v>
      </c>
      <c r="I864" t="s">
        <v>1232</v>
      </c>
    </row>
    <row r="865" spans="2:9" x14ac:dyDescent="0.35">
      <c r="B865" t="s">
        <v>825</v>
      </c>
      <c r="C865">
        <v>276</v>
      </c>
      <c r="D865" t="s">
        <v>826</v>
      </c>
      <c r="E865" t="s">
        <v>1283</v>
      </c>
      <c r="F865" t="s">
        <v>1284</v>
      </c>
      <c r="G865">
        <v>5</v>
      </c>
      <c r="H865" t="s">
        <v>1793</v>
      </c>
      <c r="I865" t="s">
        <v>1232</v>
      </c>
    </row>
    <row r="866" spans="2:9" x14ac:dyDescent="0.35">
      <c r="B866" t="s">
        <v>827</v>
      </c>
      <c r="C866">
        <v>426</v>
      </c>
      <c r="D866" t="s">
        <v>828</v>
      </c>
      <c r="E866" t="s">
        <v>1283</v>
      </c>
      <c r="F866" t="s">
        <v>1284</v>
      </c>
      <c r="G866">
        <v>5</v>
      </c>
      <c r="H866" t="s">
        <v>1793</v>
      </c>
      <c r="I866" t="s">
        <v>1232</v>
      </c>
    </row>
    <row r="867" spans="2:9" x14ac:dyDescent="0.35">
      <c r="B867" t="s">
        <v>829</v>
      </c>
      <c r="C867">
        <v>439</v>
      </c>
      <c r="D867" t="s">
        <v>830</v>
      </c>
      <c r="E867" t="s">
        <v>1307</v>
      </c>
      <c r="F867" t="s">
        <v>1284</v>
      </c>
      <c r="G867">
        <v>5</v>
      </c>
      <c r="H867" t="s">
        <v>1793</v>
      </c>
      <c r="I867" t="s">
        <v>1232</v>
      </c>
    </row>
    <row r="868" spans="2:9" x14ac:dyDescent="0.35">
      <c r="B868" t="s">
        <v>831</v>
      </c>
      <c r="C868">
        <v>551</v>
      </c>
      <c r="D868" t="s">
        <v>832</v>
      </c>
      <c r="E868" t="s">
        <v>1283</v>
      </c>
      <c r="F868" t="s">
        <v>1284</v>
      </c>
      <c r="G868">
        <v>5</v>
      </c>
      <c r="H868" t="s">
        <v>1797</v>
      </c>
      <c r="I868" t="s">
        <v>1797</v>
      </c>
    </row>
    <row r="869" spans="2:9" x14ac:dyDescent="0.35">
      <c r="B869" t="s">
        <v>833</v>
      </c>
      <c r="C869">
        <v>560</v>
      </c>
      <c r="D869" t="s">
        <v>834</v>
      </c>
      <c r="E869" t="s">
        <v>1283</v>
      </c>
      <c r="F869" t="s">
        <v>1284</v>
      </c>
      <c r="G869">
        <v>5</v>
      </c>
      <c r="H869" t="s">
        <v>1793</v>
      </c>
      <c r="I869" t="s">
        <v>1232</v>
      </c>
    </row>
    <row r="870" spans="2:9" x14ac:dyDescent="0.35">
      <c r="B870" t="s">
        <v>835</v>
      </c>
      <c r="C870">
        <v>592</v>
      </c>
      <c r="D870" t="s">
        <v>836</v>
      </c>
      <c r="E870" t="s">
        <v>1283</v>
      </c>
      <c r="F870" t="s">
        <v>1284</v>
      </c>
      <c r="G870">
        <v>5</v>
      </c>
      <c r="H870" t="s">
        <v>1793</v>
      </c>
      <c r="I870" t="s">
        <v>1232</v>
      </c>
    </row>
    <row r="871" spans="2:9" x14ac:dyDescent="0.35">
      <c r="B871" t="s">
        <v>1803</v>
      </c>
      <c r="C871">
        <v>629</v>
      </c>
      <c r="D871" t="s">
        <v>1804</v>
      </c>
      <c r="E871" t="s">
        <v>1283</v>
      </c>
      <c r="F871" t="s">
        <v>1284</v>
      </c>
      <c r="G871">
        <v>5</v>
      </c>
      <c r="H871" t="s">
        <v>1789</v>
      </c>
      <c r="I871" t="s">
        <v>1789</v>
      </c>
    </row>
    <row r="872" spans="2:9" x14ac:dyDescent="0.35">
      <c r="B872" t="s">
        <v>1805</v>
      </c>
      <c r="C872">
        <v>682</v>
      </c>
      <c r="D872" t="s">
        <v>1806</v>
      </c>
      <c r="E872" t="s">
        <v>1283</v>
      </c>
      <c r="F872" t="s">
        <v>1284</v>
      </c>
      <c r="G872">
        <v>5</v>
      </c>
      <c r="H872" t="s">
        <v>1793</v>
      </c>
      <c r="I872" t="s">
        <v>1232</v>
      </c>
    </row>
    <row r="873" spans="2:9" x14ac:dyDescent="0.35">
      <c r="B873" t="s">
        <v>1807</v>
      </c>
      <c r="C873">
        <v>685</v>
      </c>
      <c r="D873" t="s">
        <v>1808</v>
      </c>
      <c r="E873" t="s">
        <v>1515</v>
      </c>
      <c r="F873" t="s">
        <v>1284</v>
      </c>
      <c r="G873">
        <v>5</v>
      </c>
      <c r="H873" t="s">
        <v>1793</v>
      </c>
      <c r="I873" t="s">
        <v>1232</v>
      </c>
    </row>
    <row r="874" spans="2:9" x14ac:dyDescent="0.35">
      <c r="B874" t="s">
        <v>837</v>
      </c>
      <c r="C874">
        <v>721</v>
      </c>
      <c r="D874" t="s">
        <v>838</v>
      </c>
      <c r="E874" t="s">
        <v>1283</v>
      </c>
      <c r="F874" t="s">
        <v>1284</v>
      </c>
      <c r="G874">
        <v>5</v>
      </c>
      <c r="H874" t="s">
        <v>1793</v>
      </c>
      <c r="I874" t="s">
        <v>1232</v>
      </c>
    </row>
    <row r="875" spans="2:9" x14ac:dyDescent="0.35">
      <c r="B875" t="s">
        <v>1809</v>
      </c>
      <c r="C875">
        <v>834</v>
      </c>
      <c r="D875" t="s">
        <v>1810</v>
      </c>
      <c r="H875" t="s">
        <v>1789</v>
      </c>
      <c r="I875" t="s">
        <v>1789</v>
      </c>
    </row>
    <row r="876" spans="2:9" x14ac:dyDescent="0.35">
      <c r="B876" t="s">
        <v>839</v>
      </c>
      <c r="C876">
        <v>912</v>
      </c>
      <c r="D876" t="s">
        <v>840</v>
      </c>
      <c r="H876" t="s">
        <v>1793</v>
      </c>
      <c r="I876" t="s">
        <v>1232</v>
      </c>
    </row>
    <row r="877" spans="2:9" x14ac:dyDescent="0.35">
      <c r="B877" t="s">
        <v>841</v>
      </c>
      <c r="C877">
        <v>927</v>
      </c>
      <c r="D877" t="s">
        <v>842</v>
      </c>
      <c r="H877" t="s">
        <v>1793</v>
      </c>
      <c r="I877" t="s">
        <v>1232</v>
      </c>
    </row>
    <row r="878" spans="2:9" x14ac:dyDescent="0.35">
      <c r="B878" t="s">
        <v>2005</v>
      </c>
      <c r="C878" t="s">
        <v>2160</v>
      </c>
      <c r="D878" t="s">
        <v>2161</v>
      </c>
      <c r="H878" t="s">
        <v>1793</v>
      </c>
      <c r="I878" t="s">
        <v>1232</v>
      </c>
    </row>
    <row r="879" spans="2:9" x14ac:dyDescent="0.35">
      <c r="B879" t="s">
        <v>977</v>
      </c>
      <c r="C879">
        <v>976</v>
      </c>
      <c r="D879" t="s">
        <v>978</v>
      </c>
      <c r="H879" t="s">
        <v>1789</v>
      </c>
      <c r="I879" t="s">
        <v>1789</v>
      </c>
    </row>
    <row r="880" spans="2:9" x14ac:dyDescent="0.35">
      <c r="B880" t="s">
        <v>979</v>
      </c>
      <c r="C880">
        <v>450</v>
      </c>
      <c r="D880" t="s">
        <v>980</v>
      </c>
      <c r="E880" t="s">
        <v>1283</v>
      </c>
      <c r="F880" t="s">
        <v>1284</v>
      </c>
      <c r="G880">
        <v>5</v>
      </c>
      <c r="H880" t="s">
        <v>1793</v>
      </c>
      <c r="I880" t="s">
        <v>1232</v>
      </c>
    </row>
    <row r="881" spans="2:9" x14ac:dyDescent="0.35">
      <c r="B881" t="s">
        <v>1084</v>
      </c>
      <c r="C881">
        <v>451</v>
      </c>
      <c r="D881" t="s">
        <v>1089</v>
      </c>
      <c r="E881" t="s">
        <v>1283</v>
      </c>
      <c r="F881" t="s">
        <v>1284</v>
      </c>
      <c r="G881">
        <v>5</v>
      </c>
      <c r="H881" t="s">
        <v>1793</v>
      </c>
      <c r="I881" t="s">
        <v>1232</v>
      </c>
    </row>
    <row r="882" spans="2:9" x14ac:dyDescent="0.35">
      <c r="B882" t="s">
        <v>843</v>
      </c>
      <c r="C882">
        <v>467</v>
      </c>
      <c r="D882" t="s">
        <v>844</v>
      </c>
      <c r="E882" t="s">
        <v>1283</v>
      </c>
      <c r="F882" t="s">
        <v>1284</v>
      </c>
      <c r="G882">
        <v>5</v>
      </c>
      <c r="H882" t="s">
        <v>1166</v>
      </c>
      <c r="I882" t="s">
        <v>1232</v>
      </c>
    </row>
    <row r="883" spans="2:9" x14ac:dyDescent="0.35">
      <c r="B883" t="s">
        <v>1811</v>
      </c>
      <c r="C883">
        <v>478</v>
      </c>
      <c r="D883" t="s">
        <v>1812</v>
      </c>
      <c r="E883" t="s">
        <v>1283</v>
      </c>
      <c r="F883" t="s">
        <v>1284</v>
      </c>
      <c r="G883">
        <v>5</v>
      </c>
      <c r="H883" t="s">
        <v>1793</v>
      </c>
      <c r="I883" t="s">
        <v>1232</v>
      </c>
    </row>
    <row r="884" spans="2:9" x14ac:dyDescent="0.35">
      <c r="B884" t="s">
        <v>981</v>
      </c>
      <c r="C884">
        <v>958</v>
      </c>
      <c r="D884" t="s">
        <v>982</v>
      </c>
      <c r="H884" t="s">
        <v>1793</v>
      </c>
      <c r="I884" t="s">
        <v>1232</v>
      </c>
    </row>
    <row r="885" spans="2:9" x14ac:dyDescent="0.35">
      <c r="B885" t="s">
        <v>983</v>
      </c>
      <c r="C885">
        <v>1033</v>
      </c>
      <c r="D885" t="s">
        <v>984</v>
      </c>
      <c r="H885" t="s">
        <v>1793</v>
      </c>
      <c r="I885" t="s">
        <v>1232</v>
      </c>
    </row>
    <row r="886" spans="2:9" x14ac:dyDescent="0.35">
      <c r="B886" t="s">
        <v>985</v>
      </c>
      <c r="C886">
        <v>1036</v>
      </c>
      <c r="D886" t="s">
        <v>986</v>
      </c>
      <c r="H886" t="s">
        <v>1793</v>
      </c>
      <c r="I886" t="s">
        <v>1232</v>
      </c>
    </row>
    <row r="887" spans="2:9" x14ac:dyDescent="0.35">
      <c r="B887" t="s">
        <v>1085</v>
      </c>
      <c r="C887">
        <v>1064</v>
      </c>
      <c r="D887" t="s">
        <v>1086</v>
      </c>
      <c r="H887" t="s">
        <v>1797</v>
      </c>
      <c r="I887" t="s">
        <v>1797</v>
      </c>
    </row>
    <row r="888" spans="2:9" x14ac:dyDescent="0.35">
      <c r="B888" t="s">
        <v>845</v>
      </c>
      <c r="C888">
        <v>490</v>
      </c>
      <c r="D888" t="s">
        <v>1813</v>
      </c>
      <c r="E888" t="s">
        <v>1307</v>
      </c>
      <c r="F888" t="s">
        <v>1284</v>
      </c>
      <c r="G888">
        <v>5</v>
      </c>
      <c r="H888" t="s">
        <v>1793</v>
      </c>
      <c r="I888" t="s">
        <v>1232</v>
      </c>
    </row>
    <row r="889" spans="2:9" x14ac:dyDescent="0.35">
      <c r="B889" t="s">
        <v>846</v>
      </c>
      <c r="C889">
        <v>277</v>
      </c>
      <c r="D889" t="s">
        <v>847</v>
      </c>
      <c r="E889" t="s">
        <v>1283</v>
      </c>
      <c r="F889" t="s">
        <v>1284</v>
      </c>
      <c r="G889">
        <v>4</v>
      </c>
      <c r="H889"/>
    </row>
    <row r="890" spans="2:9" x14ac:dyDescent="0.35">
      <c r="B890" t="s">
        <v>987</v>
      </c>
      <c r="C890">
        <v>278</v>
      </c>
      <c r="D890" t="s">
        <v>988</v>
      </c>
      <c r="E890" t="s">
        <v>1283</v>
      </c>
      <c r="F890" t="s">
        <v>1284</v>
      </c>
      <c r="G890">
        <v>5</v>
      </c>
      <c r="H890" t="s">
        <v>1181</v>
      </c>
      <c r="I890" t="s">
        <v>1243</v>
      </c>
    </row>
    <row r="891" spans="2:9" x14ac:dyDescent="0.35">
      <c r="B891" t="s">
        <v>989</v>
      </c>
      <c r="C891">
        <v>279</v>
      </c>
      <c r="D891" t="s">
        <v>990</v>
      </c>
      <c r="E891" t="s">
        <v>1283</v>
      </c>
      <c r="F891" t="s">
        <v>1284</v>
      </c>
      <c r="G891">
        <v>5</v>
      </c>
      <c r="H891" t="s">
        <v>1180</v>
      </c>
      <c r="I891" t="s">
        <v>1243</v>
      </c>
    </row>
    <row r="892" spans="2:9" x14ac:dyDescent="0.35">
      <c r="B892" t="s">
        <v>1256</v>
      </c>
      <c r="C892">
        <v>280</v>
      </c>
      <c r="D892" t="s">
        <v>1257</v>
      </c>
      <c r="E892" t="s">
        <v>1283</v>
      </c>
      <c r="F892" t="s">
        <v>1284</v>
      </c>
      <c r="G892">
        <v>5</v>
      </c>
      <c r="H892" t="s">
        <v>1170</v>
      </c>
      <c r="I892" t="s">
        <v>1243</v>
      </c>
    </row>
    <row r="893" spans="2:9" x14ac:dyDescent="0.35">
      <c r="B893" t="s">
        <v>848</v>
      </c>
      <c r="C893">
        <v>281</v>
      </c>
      <c r="D893" t="s">
        <v>849</v>
      </c>
      <c r="E893" t="s">
        <v>1283</v>
      </c>
      <c r="F893" t="s">
        <v>1284</v>
      </c>
      <c r="G893">
        <v>5</v>
      </c>
      <c r="H893" t="s">
        <v>1170</v>
      </c>
      <c r="I893" t="s">
        <v>1243</v>
      </c>
    </row>
    <row r="894" spans="2:9" x14ac:dyDescent="0.35">
      <c r="B894" t="s">
        <v>850</v>
      </c>
      <c r="C894">
        <v>282</v>
      </c>
      <c r="D894" t="s">
        <v>851</v>
      </c>
      <c r="E894" t="s">
        <v>1283</v>
      </c>
      <c r="F894" t="s">
        <v>1284</v>
      </c>
      <c r="G894">
        <v>5</v>
      </c>
      <c r="H894" t="s">
        <v>1170</v>
      </c>
      <c r="I894" t="s">
        <v>1243</v>
      </c>
    </row>
    <row r="895" spans="2:9" x14ac:dyDescent="0.35">
      <c r="B895" t="s">
        <v>1814</v>
      </c>
      <c r="C895">
        <v>283</v>
      </c>
      <c r="D895" t="s">
        <v>1815</v>
      </c>
      <c r="E895" t="s">
        <v>1283</v>
      </c>
      <c r="F895" t="s">
        <v>1284</v>
      </c>
      <c r="G895">
        <v>5</v>
      </c>
      <c r="H895" t="s">
        <v>1170</v>
      </c>
      <c r="I895" t="s">
        <v>1243</v>
      </c>
    </row>
    <row r="896" spans="2:9" x14ac:dyDescent="0.35">
      <c r="B896" t="s">
        <v>852</v>
      </c>
      <c r="C896">
        <v>284</v>
      </c>
      <c r="D896" t="s">
        <v>853</v>
      </c>
      <c r="E896" t="s">
        <v>1283</v>
      </c>
      <c r="F896" t="s">
        <v>1284</v>
      </c>
      <c r="G896">
        <v>5</v>
      </c>
      <c r="H896" t="s">
        <v>1170</v>
      </c>
      <c r="I896" t="s">
        <v>1243</v>
      </c>
    </row>
    <row r="897" spans="2:9" x14ac:dyDescent="0.35">
      <c r="B897" t="s">
        <v>854</v>
      </c>
      <c r="C897">
        <v>700</v>
      </c>
      <c r="D897" t="s">
        <v>855</v>
      </c>
      <c r="E897" t="s">
        <v>1283</v>
      </c>
      <c r="F897" t="s">
        <v>1284</v>
      </c>
      <c r="G897">
        <v>5</v>
      </c>
      <c r="H897" t="s">
        <v>1170</v>
      </c>
      <c r="I897" t="s">
        <v>1243</v>
      </c>
    </row>
    <row r="898" spans="2:9" x14ac:dyDescent="0.35">
      <c r="B898" t="s">
        <v>856</v>
      </c>
      <c r="C898">
        <v>701</v>
      </c>
      <c r="D898" t="s">
        <v>502</v>
      </c>
      <c r="E898" t="s">
        <v>1283</v>
      </c>
      <c r="F898" t="s">
        <v>1284</v>
      </c>
      <c r="G898">
        <v>5</v>
      </c>
      <c r="H898" t="s">
        <v>1170</v>
      </c>
      <c r="I898" t="s">
        <v>1243</v>
      </c>
    </row>
    <row r="899" spans="2:9" x14ac:dyDescent="0.35">
      <c r="B899" t="s">
        <v>991</v>
      </c>
      <c r="C899">
        <v>1032</v>
      </c>
      <c r="D899" t="s">
        <v>694</v>
      </c>
      <c r="H899" t="s">
        <v>1170</v>
      </c>
      <c r="I899" t="s">
        <v>1244</v>
      </c>
    </row>
    <row r="900" spans="2:9" x14ac:dyDescent="0.35">
      <c r="B900" t="s">
        <v>1087</v>
      </c>
      <c r="C900">
        <v>448</v>
      </c>
      <c r="D900" t="s">
        <v>1816</v>
      </c>
      <c r="E900" t="s">
        <v>5</v>
      </c>
      <c r="F900" t="s">
        <v>1284</v>
      </c>
      <c r="G900">
        <v>4</v>
      </c>
      <c r="H900"/>
    </row>
    <row r="901" spans="2:9" x14ac:dyDescent="0.35">
      <c r="B901" t="s">
        <v>1088</v>
      </c>
      <c r="C901">
        <v>449</v>
      </c>
      <c r="D901" t="s">
        <v>1089</v>
      </c>
      <c r="E901" t="s">
        <v>1307</v>
      </c>
      <c r="F901" t="s">
        <v>1284</v>
      </c>
      <c r="G901">
        <v>5</v>
      </c>
      <c r="H901" t="s">
        <v>1793</v>
      </c>
      <c r="I901" t="s">
        <v>1232</v>
      </c>
    </row>
    <row r="902" spans="2:9" x14ac:dyDescent="0.35">
      <c r="B902" t="s">
        <v>1090</v>
      </c>
      <c r="C902">
        <v>1086</v>
      </c>
      <c r="D902" t="s">
        <v>1091</v>
      </c>
      <c r="H902" t="s">
        <v>1793</v>
      </c>
      <c r="I902" t="s">
        <v>1232</v>
      </c>
    </row>
    <row r="903" spans="2:9" x14ac:dyDescent="0.35">
      <c r="B903" t="s">
        <v>992</v>
      </c>
      <c r="C903">
        <v>723</v>
      </c>
      <c r="D903" t="s">
        <v>1817</v>
      </c>
      <c r="E903" t="s">
        <v>1283</v>
      </c>
      <c r="F903" t="s">
        <v>1284</v>
      </c>
      <c r="G903">
        <v>4</v>
      </c>
      <c r="H903"/>
    </row>
    <row r="904" spans="2:9" x14ac:dyDescent="0.35">
      <c r="B904" t="s">
        <v>1818</v>
      </c>
      <c r="C904">
        <v>724</v>
      </c>
      <c r="D904" t="s">
        <v>1819</v>
      </c>
      <c r="E904" t="s">
        <v>1283</v>
      </c>
      <c r="F904" t="s">
        <v>1284</v>
      </c>
      <c r="G904">
        <v>5</v>
      </c>
      <c r="H904" t="s">
        <v>1172</v>
      </c>
      <c r="I904" t="s">
        <v>1232</v>
      </c>
    </row>
    <row r="905" spans="2:9" x14ac:dyDescent="0.35">
      <c r="B905" t="s">
        <v>993</v>
      </c>
      <c r="C905"/>
      <c r="D905" t="s">
        <v>994</v>
      </c>
      <c r="H905" t="s">
        <v>1172</v>
      </c>
      <c r="I905" t="s">
        <v>876</v>
      </c>
    </row>
    <row r="906" spans="2:9" x14ac:dyDescent="0.35">
      <c r="B906" t="s">
        <v>995</v>
      </c>
      <c r="C906">
        <v>995</v>
      </c>
      <c r="D906" t="s">
        <v>996</v>
      </c>
      <c r="H906" t="s">
        <v>1172</v>
      </c>
      <c r="I906" t="s">
        <v>1232</v>
      </c>
    </row>
    <row r="907" spans="2:9" x14ac:dyDescent="0.35">
      <c r="B907" t="s">
        <v>857</v>
      </c>
      <c r="C907"/>
      <c r="D907" t="s">
        <v>1820</v>
      </c>
      <c r="H907"/>
    </row>
    <row r="908" spans="2:9" x14ac:dyDescent="0.35">
      <c r="B908" t="s">
        <v>1821</v>
      </c>
      <c r="C908"/>
      <c r="D908" t="s">
        <v>1822</v>
      </c>
      <c r="H908" t="s">
        <v>1172</v>
      </c>
      <c r="I908" t="s">
        <v>876</v>
      </c>
    </row>
    <row r="909" spans="2:9" x14ac:dyDescent="0.35">
      <c r="B909" t="s">
        <v>858</v>
      </c>
      <c r="C909"/>
      <c r="D909" t="s">
        <v>859</v>
      </c>
      <c r="H909" t="s">
        <v>1172</v>
      </c>
      <c r="I909" t="s">
        <v>876</v>
      </c>
    </row>
    <row r="910" spans="2:9" x14ac:dyDescent="0.35">
      <c r="B910" t="s">
        <v>860</v>
      </c>
      <c r="C910"/>
      <c r="D910" t="s">
        <v>1823</v>
      </c>
      <c r="H910" t="s">
        <v>1172</v>
      </c>
      <c r="I910" t="s">
        <v>876</v>
      </c>
    </row>
    <row r="911" spans="2:9" x14ac:dyDescent="0.35">
      <c r="B911" t="s">
        <v>1824</v>
      </c>
      <c r="C911">
        <v>908</v>
      </c>
      <c r="D911" t="s">
        <v>1825</v>
      </c>
      <c r="H911" t="s">
        <v>1172</v>
      </c>
      <c r="I911" t="s">
        <v>876</v>
      </c>
    </row>
    <row r="912" spans="2:9" x14ac:dyDescent="0.35">
      <c r="B912" t="s">
        <v>1092</v>
      </c>
      <c r="C912">
        <v>1099</v>
      </c>
      <c r="D912" t="s">
        <v>1093</v>
      </c>
      <c r="H912"/>
    </row>
    <row r="913" spans="2:9" x14ac:dyDescent="0.35">
      <c r="B913" t="s">
        <v>1094</v>
      </c>
      <c r="C913">
        <v>1100</v>
      </c>
      <c r="D913" t="s">
        <v>1095</v>
      </c>
      <c r="H913" t="s">
        <v>1826</v>
      </c>
    </row>
    <row r="914" spans="2:9" x14ac:dyDescent="0.35">
      <c r="B914" t="s">
        <v>1096</v>
      </c>
      <c r="C914">
        <v>1101</v>
      </c>
      <c r="D914" t="s">
        <v>1097</v>
      </c>
      <c r="H914" t="s">
        <v>1826</v>
      </c>
    </row>
    <row r="915" spans="2:9" x14ac:dyDescent="0.35">
      <c r="B915" t="s">
        <v>861</v>
      </c>
      <c r="C915">
        <v>285</v>
      </c>
      <c r="D915" t="s">
        <v>862</v>
      </c>
      <c r="E915" t="s">
        <v>1283</v>
      </c>
      <c r="F915" t="s">
        <v>1284</v>
      </c>
      <c r="G915">
        <v>2</v>
      </c>
      <c r="H915"/>
    </row>
    <row r="916" spans="2:9" x14ac:dyDescent="0.35">
      <c r="B916" t="s">
        <v>863</v>
      </c>
      <c r="C916">
        <v>286</v>
      </c>
      <c r="D916" t="s">
        <v>864</v>
      </c>
      <c r="E916" t="s">
        <v>1307</v>
      </c>
      <c r="F916" t="s">
        <v>1284</v>
      </c>
      <c r="G916">
        <v>3</v>
      </c>
      <c r="H916"/>
    </row>
    <row r="917" spans="2:9" x14ac:dyDescent="0.35">
      <c r="B917" t="s">
        <v>865</v>
      </c>
      <c r="C917">
        <v>287</v>
      </c>
      <c r="D917" t="s">
        <v>866</v>
      </c>
      <c r="E917" t="s">
        <v>1307</v>
      </c>
      <c r="F917" t="s">
        <v>1284</v>
      </c>
      <c r="G917">
        <v>4</v>
      </c>
      <c r="H917"/>
    </row>
    <row r="918" spans="2:9" x14ac:dyDescent="0.35">
      <c r="B918" t="s">
        <v>867</v>
      </c>
      <c r="C918">
        <v>288</v>
      </c>
      <c r="D918" t="s">
        <v>868</v>
      </c>
      <c r="E918" t="s">
        <v>1307</v>
      </c>
      <c r="F918" t="s">
        <v>1284</v>
      </c>
      <c r="G918">
        <v>5</v>
      </c>
      <c r="H918" t="s">
        <v>1176</v>
      </c>
      <c r="I918" t="s">
        <v>1176</v>
      </c>
    </row>
    <row r="919" spans="2:9" x14ac:dyDescent="0.35">
      <c r="B919" t="s">
        <v>869</v>
      </c>
      <c r="C919">
        <v>289</v>
      </c>
      <c r="D919" t="s">
        <v>870</v>
      </c>
      <c r="E919" t="s">
        <v>1307</v>
      </c>
      <c r="F919" t="s">
        <v>1284</v>
      </c>
      <c r="G919">
        <v>5</v>
      </c>
      <c r="H919" t="s">
        <v>1176</v>
      </c>
      <c r="I919" t="s">
        <v>1176</v>
      </c>
    </row>
    <row r="920" spans="2:9" x14ac:dyDescent="0.35">
      <c r="B920" t="s">
        <v>871</v>
      </c>
      <c r="C920">
        <v>290</v>
      </c>
      <c r="D920" t="s">
        <v>872</v>
      </c>
      <c r="E920" t="s">
        <v>1307</v>
      </c>
      <c r="F920" t="s">
        <v>1284</v>
      </c>
      <c r="G920">
        <v>5</v>
      </c>
      <c r="H920" t="s">
        <v>1176</v>
      </c>
      <c r="I920" t="s">
        <v>1176</v>
      </c>
    </row>
    <row r="921" spans="2:9" x14ac:dyDescent="0.35">
      <c r="B921" t="s">
        <v>873</v>
      </c>
      <c r="C921">
        <v>291</v>
      </c>
      <c r="D921" t="s">
        <v>874</v>
      </c>
      <c r="E921" t="s">
        <v>1307</v>
      </c>
      <c r="F921" t="s">
        <v>1284</v>
      </c>
      <c r="G921">
        <v>5</v>
      </c>
      <c r="H921" t="s">
        <v>1176</v>
      </c>
      <c r="I921" t="s">
        <v>1176</v>
      </c>
    </row>
    <row r="922" spans="2:9" x14ac:dyDescent="0.35">
      <c r="B922" t="s">
        <v>875</v>
      </c>
      <c r="C922">
        <v>329</v>
      </c>
      <c r="D922" t="s">
        <v>876</v>
      </c>
      <c r="E922" t="s">
        <v>1307</v>
      </c>
      <c r="F922" t="s">
        <v>1284</v>
      </c>
      <c r="G922">
        <v>5</v>
      </c>
      <c r="H922" t="s">
        <v>1176</v>
      </c>
      <c r="I922" t="s">
        <v>1176</v>
      </c>
    </row>
    <row r="923" spans="2:9" x14ac:dyDescent="0.35">
      <c r="B923" t="s">
        <v>1827</v>
      </c>
      <c r="C923">
        <v>612</v>
      </c>
      <c r="D923" t="s">
        <v>1828</v>
      </c>
      <c r="E923" t="s">
        <v>1283</v>
      </c>
      <c r="F923" t="s">
        <v>1284</v>
      </c>
      <c r="G923">
        <v>5</v>
      </c>
      <c r="H923" t="s">
        <v>1176</v>
      </c>
      <c r="I923" t="s">
        <v>1176</v>
      </c>
    </row>
    <row r="924" spans="2:9" x14ac:dyDescent="0.35">
      <c r="B924" t="s">
        <v>1829</v>
      </c>
      <c r="C924">
        <v>625</v>
      </c>
      <c r="D924" t="s">
        <v>1830</v>
      </c>
      <c r="E924" t="s">
        <v>1307</v>
      </c>
      <c r="F924" t="s">
        <v>1284</v>
      </c>
      <c r="G924">
        <v>5</v>
      </c>
      <c r="H924" t="s">
        <v>1176</v>
      </c>
      <c r="I924" t="s">
        <v>1176</v>
      </c>
    </row>
    <row r="925" spans="2:9" x14ac:dyDescent="0.35">
      <c r="B925" t="s">
        <v>877</v>
      </c>
      <c r="C925">
        <v>292</v>
      </c>
      <c r="D925" t="s">
        <v>878</v>
      </c>
      <c r="E925" t="s">
        <v>1283</v>
      </c>
      <c r="F925" t="s">
        <v>1284</v>
      </c>
      <c r="G925">
        <v>3</v>
      </c>
      <c r="H925"/>
    </row>
    <row r="926" spans="2:9" x14ac:dyDescent="0.35">
      <c r="B926" t="s">
        <v>879</v>
      </c>
      <c r="C926">
        <v>293</v>
      </c>
      <c r="D926" t="s">
        <v>880</v>
      </c>
      <c r="E926" t="s">
        <v>1283</v>
      </c>
      <c r="F926" t="s">
        <v>1284</v>
      </c>
      <c r="G926">
        <v>4</v>
      </c>
      <c r="H926"/>
    </row>
    <row r="927" spans="2:9" x14ac:dyDescent="0.35">
      <c r="B927" t="s">
        <v>881</v>
      </c>
      <c r="C927">
        <v>294</v>
      </c>
      <c r="D927" t="s">
        <v>882</v>
      </c>
      <c r="E927" t="s">
        <v>1283</v>
      </c>
      <c r="F927" t="s">
        <v>1284</v>
      </c>
      <c r="G927">
        <v>5</v>
      </c>
      <c r="H927" t="s">
        <v>1177</v>
      </c>
      <c r="I927" t="s">
        <v>683</v>
      </c>
    </row>
    <row r="928" spans="2:9" x14ac:dyDescent="0.35">
      <c r="B928" t="s">
        <v>883</v>
      </c>
      <c r="C928">
        <v>295</v>
      </c>
      <c r="D928" t="s">
        <v>884</v>
      </c>
      <c r="E928" t="s">
        <v>1283</v>
      </c>
      <c r="F928" t="s">
        <v>1284</v>
      </c>
      <c r="G928">
        <v>5</v>
      </c>
      <c r="H928" t="s">
        <v>1177</v>
      </c>
      <c r="I928" t="s">
        <v>683</v>
      </c>
    </row>
    <row r="929" spans="2:9" x14ac:dyDescent="0.35">
      <c r="B929" t="s">
        <v>885</v>
      </c>
      <c r="C929">
        <v>296</v>
      </c>
      <c r="D929" t="s">
        <v>886</v>
      </c>
      <c r="E929" t="s">
        <v>1283</v>
      </c>
      <c r="F929" t="s">
        <v>1284</v>
      </c>
      <c r="G929">
        <v>5</v>
      </c>
      <c r="H929" t="s">
        <v>1177</v>
      </c>
      <c r="I929" t="s">
        <v>1251</v>
      </c>
    </row>
    <row r="930" spans="2:9" x14ac:dyDescent="0.35">
      <c r="B930" t="s">
        <v>1831</v>
      </c>
      <c r="C930">
        <v>454</v>
      </c>
      <c r="D930" t="s">
        <v>1832</v>
      </c>
      <c r="E930" t="s">
        <v>1283</v>
      </c>
      <c r="F930" t="s">
        <v>1284</v>
      </c>
      <c r="G930">
        <v>5</v>
      </c>
      <c r="H930" t="s">
        <v>1177</v>
      </c>
    </row>
    <row r="931" spans="2:9" x14ac:dyDescent="0.35">
      <c r="B931" t="s">
        <v>1833</v>
      </c>
      <c r="C931">
        <v>455</v>
      </c>
      <c r="D931" t="s">
        <v>1834</v>
      </c>
      <c r="E931" t="s">
        <v>1283</v>
      </c>
      <c r="F931" t="s">
        <v>1284</v>
      </c>
      <c r="G931">
        <v>5</v>
      </c>
      <c r="H931" t="s">
        <v>1177</v>
      </c>
    </row>
    <row r="932" spans="2:9" x14ac:dyDescent="0.35">
      <c r="B932" t="s">
        <v>2203</v>
      </c>
      <c r="C932" t="s">
        <v>2204</v>
      </c>
      <c r="D932" t="s">
        <v>2205</v>
      </c>
      <c r="H932" t="s">
        <v>1177</v>
      </c>
    </row>
    <row r="933" spans="2:9" x14ac:dyDescent="0.35">
      <c r="B933" t="s">
        <v>1835</v>
      </c>
      <c r="C933">
        <v>452</v>
      </c>
      <c r="D933" t="s">
        <v>1836</v>
      </c>
      <c r="E933" t="s">
        <v>1283</v>
      </c>
      <c r="F933" t="s">
        <v>1284</v>
      </c>
      <c r="G933">
        <v>4</v>
      </c>
      <c r="H933"/>
    </row>
    <row r="934" spans="2:9" x14ac:dyDescent="0.35">
      <c r="B934" t="s">
        <v>1837</v>
      </c>
      <c r="C934">
        <v>453</v>
      </c>
      <c r="D934" t="s">
        <v>1838</v>
      </c>
      <c r="E934" t="s">
        <v>1283</v>
      </c>
      <c r="F934" t="s">
        <v>1284</v>
      </c>
      <c r="G934">
        <v>5</v>
      </c>
      <c r="H934" t="s">
        <v>1839</v>
      </c>
    </row>
    <row r="935" spans="2:9" x14ac:dyDescent="0.35">
      <c r="B935" t="s">
        <v>1840</v>
      </c>
      <c r="C935">
        <v>458</v>
      </c>
      <c r="D935" t="s">
        <v>259</v>
      </c>
      <c r="E935" t="s">
        <v>1283</v>
      </c>
      <c r="F935" t="s">
        <v>1284</v>
      </c>
      <c r="G935">
        <v>4</v>
      </c>
      <c r="H935"/>
    </row>
    <row r="936" spans="2:9" x14ac:dyDescent="0.35">
      <c r="B936" t="s">
        <v>1841</v>
      </c>
      <c r="C936">
        <v>459</v>
      </c>
      <c r="D936" t="s">
        <v>261</v>
      </c>
      <c r="E936" t="s">
        <v>1283</v>
      </c>
      <c r="F936" t="s">
        <v>1284</v>
      </c>
      <c r="G936">
        <v>5</v>
      </c>
      <c r="H936"/>
    </row>
    <row r="937" spans="2:9" x14ac:dyDescent="0.35">
      <c r="B937" t="s">
        <v>1098</v>
      </c>
      <c r="C937">
        <v>297</v>
      </c>
      <c r="D937" t="s">
        <v>1099</v>
      </c>
      <c r="E937" t="s">
        <v>1307</v>
      </c>
      <c r="F937" t="s">
        <v>1284</v>
      </c>
      <c r="G937">
        <v>2</v>
      </c>
      <c r="H937"/>
    </row>
    <row r="938" spans="2:9" x14ac:dyDescent="0.35">
      <c r="B938" t="s">
        <v>1100</v>
      </c>
      <c r="C938">
        <v>298</v>
      </c>
      <c r="D938" t="s">
        <v>1101</v>
      </c>
      <c r="E938" t="s">
        <v>1307</v>
      </c>
      <c r="F938" t="s">
        <v>1284</v>
      </c>
      <c r="G938">
        <v>3</v>
      </c>
      <c r="H938"/>
    </row>
    <row r="939" spans="2:9" x14ac:dyDescent="0.35">
      <c r="B939" t="s">
        <v>1842</v>
      </c>
      <c r="C939">
        <v>299</v>
      </c>
      <c r="D939" t="s">
        <v>1843</v>
      </c>
      <c r="E939" t="s">
        <v>1307</v>
      </c>
      <c r="F939" t="s">
        <v>1284</v>
      </c>
      <c r="G939">
        <v>4</v>
      </c>
      <c r="H939"/>
    </row>
    <row r="940" spans="2:9" x14ac:dyDescent="0.35">
      <c r="B940" t="s">
        <v>1844</v>
      </c>
      <c r="C940">
        <v>300</v>
      </c>
      <c r="D940" t="s">
        <v>1845</v>
      </c>
      <c r="E940" t="s">
        <v>1307</v>
      </c>
      <c r="F940" t="s">
        <v>1284</v>
      </c>
      <c r="G940">
        <v>5</v>
      </c>
      <c r="H940" t="s">
        <v>1846</v>
      </c>
    </row>
    <row r="941" spans="2:9" x14ac:dyDescent="0.35">
      <c r="B941" t="s">
        <v>1847</v>
      </c>
      <c r="C941">
        <v>301</v>
      </c>
      <c r="D941" t="s">
        <v>1848</v>
      </c>
      <c r="E941" t="s">
        <v>1307</v>
      </c>
      <c r="F941" t="s">
        <v>1284</v>
      </c>
      <c r="G941">
        <v>5</v>
      </c>
      <c r="H941" t="s">
        <v>1849</v>
      </c>
    </row>
    <row r="942" spans="2:9" x14ac:dyDescent="0.35">
      <c r="B942" t="s">
        <v>1102</v>
      </c>
      <c r="C942">
        <v>531</v>
      </c>
      <c r="D942" t="s">
        <v>1103</v>
      </c>
      <c r="E942" t="s">
        <v>1307</v>
      </c>
      <c r="F942" t="s">
        <v>1284</v>
      </c>
      <c r="G942">
        <v>4</v>
      </c>
      <c r="H942"/>
    </row>
    <row r="943" spans="2:9" x14ac:dyDescent="0.35">
      <c r="B943" t="s">
        <v>1104</v>
      </c>
      <c r="C943">
        <v>532</v>
      </c>
      <c r="D943" t="s">
        <v>1105</v>
      </c>
      <c r="E943" t="s">
        <v>1307</v>
      </c>
      <c r="F943" t="s">
        <v>1284</v>
      </c>
      <c r="G943">
        <v>5</v>
      </c>
      <c r="H943" t="s">
        <v>1850</v>
      </c>
      <c r="I943" t="s">
        <v>1243</v>
      </c>
    </row>
    <row r="944" spans="2:9" x14ac:dyDescent="0.35">
      <c r="B944" t="s">
        <v>1106</v>
      </c>
      <c r="C944">
        <v>533</v>
      </c>
      <c r="D944" t="s">
        <v>990</v>
      </c>
      <c r="E944" t="s">
        <v>1307</v>
      </c>
      <c r="F944" t="s">
        <v>1284</v>
      </c>
      <c r="G944">
        <v>5</v>
      </c>
      <c r="H944" t="s">
        <v>1850</v>
      </c>
      <c r="I944" t="s">
        <v>1243</v>
      </c>
    </row>
    <row r="945" spans="2:8" x14ac:dyDescent="0.35">
      <c r="B945" t="s">
        <v>1851</v>
      </c>
      <c r="C945">
        <v>615</v>
      </c>
      <c r="D945" t="s">
        <v>1852</v>
      </c>
      <c r="E945" t="s">
        <v>1283</v>
      </c>
      <c r="F945" t="s">
        <v>1284</v>
      </c>
      <c r="G945">
        <v>4</v>
      </c>
      <c r="H945"/>
    </row>
    <row r="946" spans="2:8" x14ac:dyDescent="0.35">
      <c r="B946" t="s">
        <v>1853</v>
      </c>
      <c r="C946">
        <v>616</v>
      </c>
      <c r="D946" t="s">
        <v>1854</v>
      </c>
      <c r="E946" t="s">
        <v>1283</v>
      </c>
      <c r="F946" t="s">
        <v>1284</v>
      </c>
      <c r="G946">
        <v>5</v>
      </c>
      <c r="H946"/>
    </row>
    <row r="947" spans="2:8" x14ac:dyDescent="0.35">
      <c r="B947" t="s">
        <v>1855</v>
      </c>
      <c r="C947">
        <v>302</v>
      </c>
      <c r="D947" t="s">
        <v>1856</v>
      </c>
      <c r="E947" t="s">
        <v>1283</v>
      </c>
      <c r="F947" t="s">
        <v>1284</v>
      </c>
      <c r="G947">
        <v>3</v>
      </c>
      <c r="H947"/>
    </row>
    <row r="948" spans="2:8" x14ac:dyDescent="0.35">
      <c r="B948" t="s">
        <v>1857</v>
      </c>
      <c r="C948">
        <v>303</v>
      </c>
      <c r="D948" t="s">
        <v>880</v>
      </c>
      <c r="E948" t="s">
        <v>1283</v>
      </c>
      <c r="F948" t="s">
        <v>1284</v>
      </c>
      <c r="G948">
        <v>4</v>
      </c>
      <c r="H948"/>
    </row>
    <row r="949" spans="2:8" x14ac:dyDescent="0.35">
      <c r="B949" t="s">
        <v>1858</v>
      </c>
      <c r="C949">
        <v>304</v>
      </c>
      <c r="D949" t="s">
        <v>1859</v>
      </c>
      <c r="E949" t="s">
        <v>1283</v>
      </c>
      <c r="F949" t="s">
        <v>1284</v>
      </c>
      <c r="G949">
        <v>5</v>
      </c>
      <c r="H949" t="s">
        <v>1860</v>
      </c>
    </row>
    <row r="950" spans="2:8" x14ac:dyDescent="0.35">
      <c r="B950" t="s">
        <v>1861</v>
      </c>
      <c r="C950">
        <v>535</v>
      </c>
      <c r="D950" t="s">
        <v>1862</v>
      </c>
      <c r="E950" t="s">
        <v>1283</v>
      </c>
      <c r="F950" t="s">
        <v>1284</v>
      </c>
      <c r="G950">
        <v>5</v>
      </c>
      <c r="H950" t="s">
        <v>1863</v>
      </c>
    </row>
    <row r="951" spans="2:8" x14ac:dyDescent="0.35">
      <c r="B951" t="s">
        <v>1864</v>
      </c>
      <c r="C951">
        <v>305</v>
      </c>
      <c r="D951" t="s">
        <v>1865</v>
      </c>
      <c r="E951" t="s">
        <v>1307</v>
      </c>
      <c r="F951" t="s">
        <v>1284</v>
      </c>
      <c r="G951">
        <v>5</v>
      </c>
      <c r="H951" t="s">
        <v>1863</v>
      </c>
    </row>
    <row r="952" spans="2:8" x14ac:dyDescent="0.35">
      <c r="B952" t="s">
        <v>1866</v>
      </c>
      <c r="C952">
        <v>443</v>
      </c>
      <c r="D952" t="s">
        <v>1867</v>
      </c>
      <c r="E952" t="s">
        <v>1307</v>
      </c>
      <c r="F952" t="s">
        <v>1284</v>
      </c>
      <c r="G952">
        <v>3</v>
      </c>
      <c r="H952"/>
    </row>
    <row r="953" spans="2:8" x14ac:dyDescent="0.35">
      <c r="B953" t="s">
        <v>1868</v>
      </c>
      <c r="C953">
        <v>444</v>
      </c>
      <c r="D953" t="s">
        <v>1867</v>
      </c>
      <c r="E953" t="s">
        <v>1307</v>
      </c>
      <c r="F953" t="s">
        <v>1284</v>
      </c>
      <c r="G953">
        <v>4</v>
      </c>
      <c r="H953"/>
    </row>
    <row r="954" spans="2:8" x14ac:dyDescent="0.35">
      <c r="B954" t="s">
        <v>1869</v>
      </c>
      <c r="C954">
        <v>445</v>
      </c>
      <c r="D954" t="s">
        <v>1867</v>
      </c>
      <c r="E954" t="s">
        <v>1307</v>
      </c>
      <c r="F954" t="s">
        <v>1284</v>
      </c>
      <c r="G954">
        <v>5</v>
      </c>
      <c r="H954"/>
    </row>
    <row r="955" spans="2:8" x14ac:dyDescent="0.35">
      <c r="B955" t="s">
        <v>1870</v>
      </c>
      <c r="C955">
        <v>446</v>
      </c>
      <c r="D955" t="s">
        <v>1871</v>
      </c>
      <c r="E955" t="s">
        <v>1307</v>
      </c>
      <c r="F955" t="s">
        <v>1284</v>
      </c>
      <c r="G955">
        <v>5</v>
      </c>
      <c r="H955"/>
    </row>
    <row r="956" spans="2:8" x14ac:dyDescent="0.35">
      <c r="B956" t="s">
        <v>1872</v>
      </c>
      <c r="C956">
        <v>468</v>
      </c>
      <c r="D956" t="s">
        <v>1873</v>
      </c>
      <c r="E956" t="s">
        <v>1283</v>
      </c>
      <c r="F956" t="s">
        <v>1284</v>
      </c>
      <c r="G956">
        <v>4</v>
      </c>
      <c r="H956"/>
    </row>
    <row r="957" spans="2:8" x14ac:dyDescent="0.35">
      <c r="B957" t="s">
        <v>1874</v>
      </c>
      <c r="C957">
        <v>469</v>
      </c>
      <c r="D957" t="s">
        <v>1875</v>
      </c>
      <c r="E957" t="s">
        <v>1283</v>
      </c>
      <c r="F957" t="s">
        <v>1284</v>
      </c>
      <c r="G957">
        <v>5</v>
      </c>
      <c r="H957"/>
    </row>
    <row r="958" spans="2:8" x14ac:dyDescent="0.35">
      <c r="B958" t="s">
        <v>1876</v>
      </c>
      <c r="C958">
        <v>479</v>
      </c>
      <c r="D958" t="s">
        <v>1873</v>
      </c>
      <c r="E958" t="s">
        <v>1283</v>
      </c>
      <c r="F958" t="s">
        <v>1284</v>
      </c>
      <c r="G958">
        <v>3</v>
      </c>
      <c r="H958"/>
    </row>
    <row r="959" spans="2:8" x14ac:dyDescent="0.35">
      <c r="B959" t="s">
        <v>1877</v>
      </c>
      <c r="C959">
        <v>480</v>
      </c>
      <c r="D959" t="s">
        <v>1873</v>
      </c>
      <c r="E959" t="s">
        <v>1283</v>
      </c>
      <c r="F959" t="s">
        <v>1284</v>
      </c>
      <c r="G959">
        <v>4</v>
      </c>
      <c r="H959"/>
    </row>
    <row r="960" spans="2:8" x14ac:dyDescent="0.35">
      <c r="B960" t="s">
        <v>1878</v>
      </c>
      <c r="C960">
        <v>481</v>
      </c>
      <c r="D960" t="s">
        <v>1873</v>
      </c>
      <c r="E960" t="s">
        <v>1283</v>
      </c>
      <c r="F960" t="s">
        <v>1284</v>
      </c>
      <c r="G960">
        <v>5</v>
      </c>
      <c r="H960"/>
    </row>
    <row r="961" spans="2:8" x14ac:dyDescent="0.35">
      <c r="B961" t="s">
        <v>1879</v>
      </c>
      <c r="C961">
        <v>306</v>
      </c>
      <c r="D961" t="s">
        <v>887</v>
      </c>
      <c r="E961" t="s">
        <v>1283</v>
      </c>
      <c r="F961" t="s">
        <v>1284</v>
      </c>
      <c r="G961">
        <v>1</v>
      </c>
      <c r="H961"/>
    </row>
    <row r="962" spans="2:8" x14ac:dyDescent="0.35">
      <c r="B962" t="s">
        <v>888</v>
      </c>
      <c r="C962">
        <v>307</v>
      </c>
      <c r="D962" t="s">
        <v>889</v>
      </c>
      <c r="E962" t="s">
        <v>1283</v>
      </c>
      <c r="F962" t="s">
        <v>1284</v>
      </c>
      <c r="G962">
        <v>2</v>
      </c>
      <c r="H962"/>
    </row>
    <row r="963" spans="2:8" x14ac:dyDescent="0.35">
      <c r="B963" t="s">
        <v>890</v>
      </c>
      <c r="C963">
        <v>308</v>
      </c>
      <c r="D963" t="s">
        <v>891</v>
      </c>
      <c r="E963" t="s">
        <v>1283</v>
      </c>
      <c r="F963" t="s">
        <v>1284</v>
      </c>
      <c r="G963">
        <v>3</v>
      </c>
      <c r="H963"/>
    </row>
    <row r="964" spans="2:8" x14ac:dyDescent="0.35">
      <c r="B964" t="s">
        <v>892</v>
      </c>
      <c r="C964">
        <v>309</v>
      </c>
      <c r="D964" t="s">
        <v>893</v>
      </c>
      <c r="E964" t="s">
        <v>1283</v>
      </c>
      <c r="F964" t="s">
        <v>1284</v>
      </c>
      <c r="G964">
        <v>4</v>
      </c>
      <c r="H964"/>
    </row>
    <row r="965" spans="2:8" x14ac:dyDescent="0.35">
      <c r="B965" t="s">
        <v>894</v>
      </c>
      <c r="C965">
        <v>330</v>
      </c>
      <c r="D965" t="s">
        <v>683</v>
      </c>
      <c r="E965" t="s">
        <v>1283</v>
      </c>
      <c r="F965" t="s">
        <v>1284</v>
      </c>
      <c r="G965">
        <v>5</v>
      </c>
      <c r="H965"/>
    </row>
    <row r="966" spans="2:8" x14ac:dyDescent="0.35">
      <c r="B966" t="s">
        <v>1880</v>
      </c>
      <c r="C966">
        <v>310</v>
      </c>
      <c r="D966" t="s">
        <v>895</v>
      </c>
      <c r="E966" t="s">
        <v>1307</v>
      </c>
      <c r="F966" t="s">
        <v>1284</v>
      </c>
      <c r="G966">
        <v>1</v>
      </c>
      <c r="H966"/>
    </row>
    <row r="967" spans="2:8" x14ac:dyDescent="0.35">
      <c r="B967" t="s">
        <v>896</v>
      </c>
      <c r="C967">
        <v>311</v>
      </c>
      <c r="D967" t="s">
        <v>889</v>
      </c>
      <c r="E967" t="s">
        <v>1307</v>
      </c>
      <c r="F967" t="s">
        <v>1284</v>
      </c>
      <c r="G967">
        <v>2</v>
      </c>
      <c r="H967"/>
    </row>
    <row r="968" spans="2:8" x14ac:dyDescent="0.35">
      <c r="B968" t="s">
        <v>897</v>
      </c>
      <c r="C968">
        <v>312</v>
      </c>
      <c r="D968" t="s">
        <v>891</v>
      </c>
      <c r="E968" t="s">
        <v>1307</v>
      </c>
      <c r="F968" t="s">
        <v>1284</v>
      </c>
      <c r="G968">
        <v>3</v>
      </c>
      <c r="H968"/>
    </row>
    <row r="969" spans="2:8" x14ac:dyDescent="0.35">
      <c r="B969" t="s">
        <v>898</v>
      </c>
      <c r="C969">
        <v>313</v>
      </c>
      <c r="D969" t="s">
        <v>893</v>
      </c>
      <c r="E969" t="s">
        <v>1307</v>
      </c>
      <c r="F969" t="s">
        <v>1284</v>
      </c>
      <c r="G969">
        <v>4</v>
      </c>
      <c r="H969"/>
    </row>
    <row r="970" spans="2:8" x14ac:dyDescent="0.35">
      <c r="B970" t="s">
        <v>899</v>
      </c>
      <c r="C970">
        <v>331</v>
      </c>
      <c r="D970" t="s">
        <v>683</v>
      </c>
      <c r="E970" t="s">
        <v>1307</v>
      </c>
      <c r="F970" t="s">
        <v>1284</v>
      </c>
      <c r="G970">
        <v>5</v>
      </c>
      <c r="H970"/>
    </row>
    <row r="971" spans="2:8" x14ac:dyDescent="0.35">
      <c r="B971" t="s">
        <v>1881</v>
      </c>
      <c r="C971">
        <v>440</v>
      </c>
      <c r="D971" t="s">
        <v>1882</v>
      </c>
      <c r="E971" t="s">
        <v>1307</v>
      </c>
      <c r="F971" t="s">
        <v>1284</v>
      </c>
      <c r="G971">
        <v>1</v>
      </c>
      <c r="H971"/>
    </row>
    <row r="972" spans="2:8" x14ac:dyDescent="0.35">
      <c r="B972" t="s">
        <v>1883</v>
      </c>
      <c r="C972">
        <v>442</v>
      </c>
      <c r="D972" t="s">
        <v>1884</v>
      </c>
      <c r="E972" t="s">
        <v>1307</v>
      </c>
      <c r="F972" t="s">
        <v>1284</v>
      </c>
      <c r="G972">
        <v>2</v>
      </c>
      <c r="H972"/>
    </row>
    <row r="973" spans="2:8" x14ac:dyDescent="0.35">
      <c r="B973"/>
      <c r="C973"/>
      <c r="H973"/>
    </row>
    <row r="974" spans="2:8" x14ac:dyDescent="0.35">
      <c r="B974"/>
      <c r="C974"/>
      <c r="H974"/>
    </row>
    <row r="975" spans="2:8" x14ac:dyDescent="0.35">
      <c r="B975"/>
      <c r="C975"/>
      <c r="H975"/>
    </row>
    <row r="976" spans="2:8" x14ac:dyDescent="0.35">
      <c r="B976"/>
      <c r="C976"/>
      <c r="H976"/>
    </row>
    <row r="977" customFormat="1" x14ac:dyDescent="0.35"/>
    <row r="978" customFormat="1" x14ac:dyDescent="0.35"/>
    <row r="979" customFormat="1" x14ac:dyDescent="0.35"/>
    <row r="980" customFormat="1" x14ac:dyDescent="0.35"/>
    <row r="981" customFormat="1" x14ac:dyDescent="0.35"/>
    <row r="982" customFormat="1" x14ac:dyDescent="0.35"/>
    <row r="983" customFormat="1" x14ac:dyDescent="0.35"/>
    <row r="984" customFormat="1" x14ac:dyDescent="0.35"/>
    <row r="985" customFormat="1" x14ac:dyDescent="0.35"/>
    <row r="986" customFormat="1" x14ac:dyDescent="0.35"/>
    <row r="987" customFormat="1" x14ac:dyDescent="0.35"/>
    <row r="988" customFormat="1" x14ac:dyDescent="0.35"/>
    <row r="989" customFormat="1" x14ac:dyDescent="0.35"/>
    <row r="990" customFormat="1" x14ac:dyDescent="0.35"/>
    <row r="991" customFormat="1" x14ac:dyDescent="0.35"/>
    <row r="992" customFormat="1" x14ac:dyDescent="0.35"/>
    <row r="993" customFormat="1" x14ac:dyDescent="0.35"/>
    <row r="994" customFormat="1" x14ac:dyDescent="0.35"/>
    <row r="995" customFormat="1" x14ac:dyDescent="0.35"/>
    <row r="996" customFormat="1" x14ac:dyDescent="0.35"/>
    <row r="997" customFormat="1" x14ac:dyDescent="0.35"/>
    <row r="998" customFormat="1" x14ac:dyDescent="0.35"/>
    <row r="999" customFormat="1" x14ac:dyDescent="0.35"/>
    <row r="1000" customFormat="1" x14ac:dyDescent="0.35"/>
    <row r="1001" customFormat="1" x14ac:dyDescent="0.35"/>
    <row r="1002" customFormat="1" x14ac:dyDescent="0.35"/>
    <row r="1003" customFormat="1" x14ac:dyDescent="0.35"/>
    <row r="1004" customFormat="1" x14ac:dyDescent="0.35"/>
    <row r="1005" customFormat="1" x14ac:dyDescent="0.35"/>
    <row r="1006" customFormat="1" x14ac:dyDescent="0.35"/>
    <row r="1007" customFormat="1" x14ac:dyDescent="0.35"/>
    <row r="1008" customFormat="1" x14ac:dyDescent="0.35"/>
    <row r="1009" customFormat="1" x14ac:dyDescent="0.35"/>
    <row r="1010" customFormat="1" x14ac:dyDescent="0.35"/>
    <row r="1011" customFormat="1" x14ac:dyDescent="0.35"/>
    <row r="1012" customFormat="1" x14ac:dyDescent="0.35"/>
    <row r="1013" customFormat="1" x14ac:dyDescent="0.35"/>
    <row r="1014" customFormat="1" x14ac:dyDescent="0.35"/>
    <row r="1015" customFormat="1" x14ac:dyDescent="0.35"/>
    <row r="1016" customFormat="1" x14ac:dyDescent="0.35"/>
    <row r="1017" customFormat="1" x14ac:dyDescent="0.35"/>
    <row r="1018" customFormat="1" x14ac:dyDescent="0.35"/>
    <row r="1019" customFormat="1" x14ac:dyDescent="0.35"/>
    <row r="1020" customFormat="1" x14ac:dyDescent="0.35"/>
    <row r="1021" customFormat="1" x14ac:dyDescent="0.35"/>
    <row r="1022" customFormat="1" x14ac:dyDescent="0.35"/>
    <row r="1023" customFormat="1" x14ac:dyDescent="0.35"/>
    <row r="1024" customFormat="1" x14ac:dyDescent="0.35"/>
    <row r="1025" customFormat="1" x14ac:dyDescent="0.35"/>
    <row r="1026" customFormat="1" x14ac:dyDescent="0.35"/>
    <row r="1027" customFormat="1" x14ac:dyDescent="0.35"/>
    <row r="1028" customFormat="1" x14ac:dyDescent="0.35"/>
    <row r="1029" customFormat="1" x14ac:dyDescent="0.35"/>
    <row r="1030" customFormat="1" x14ac:dyDescent="0.35"/>
    <row r="1031" customFormat="1" x14ac:dyDescent="0.35"/>
    <row r="1032" customFormat="1" x14ac:dyDescent="0.35"/>
    <row r="1033" customFormat="1" x14ac:dyDescent="0.35"/>
    <row r="1034" customFormat="1" x14ac:dyDescent="0.35"/>
    <row r="1035" customFormat="1" x14ac:dyDescent="0.35"/>
    <row r="1036" customFormat="1" x14ac:dyDescent="0.35"/>
    <row r="1037" customFormat="1" x14ac:dyDescent="0.35"/>
    <row r="1038" customFormat="1" x14ac:dyDescent="0.35"/>
    <row r="1039" customFormat="1" x14ac:dyDescent="0.35"/>
    <row r="1040" customFormat="1" x14ac:dyDescent="0.35"/>
    <row r="1041" customFormat="1" x14ac:dyDescent="0.35"/>
    <row r="1042" customFormat="1" x14ac:dyDescent="0.35"/>
    <row r="1043" customFormat="1" x14ac:dyDescent="0.35"/>
    <row r="1044" customFormat="1" x14ac:dyDescent="0.35"/>
    <row r="1045" customFormat="1" x14ac:dyDescent="0.35"/>
    <row r="1046" customFormat="1" x14ac:dyDescent="0.35"/>
    <row r="1047" customFormat="1" x14ac:dyDescent="0.35"/>
    <row r="1048" customFormat="1" x14ac:dyDescent="0.35"/>
    <row r="1049" customFormat="1" x14ac:dyDescent="0.35"/>
    <row r="1050" customFormat="1" x14ac:dyDescent="0.35"/>
    <row r="1051" customFormat="1" x14ac:dyDescent="0.35"/>
    <row r="1052" customFormat="1" x14ac:dyDescent="0.35"/>
    <row r="1053" customFormat="1" x14ac:dyDescent="0.35"/>
    <row r="1054" customFormat="1" x14ac:dyDescent="0.35"/>
    <row r="1055" customFormat="1" x14ac:dyDescent="0.35"/>
    <row r="1056" customFormat="1" x14ac:dyDescent="0.35"/>
    <row r="1057" customFormat="1" x14ac:dyDescent="0.35"/>
    <row r="1058" customFormat="1" x14ac:dyDescent="0.35"/>
    <row r="1059" customFormat="1" x14ac:dyDescent="0.35"/>
    <row r="1060" customFormat="1" x14ac:dyDescent="0.35"/>
    <row r="1061" customFormat="1" x14ac:dyDescent="0.35"/>
    <row r="1062" customFormat="1" x14ac:dyDescent="0.35"/>
    <row r="1063" customFormat="1" x14ac:dyDescent="0.35"/>
    <row r="1064" customFormat="1" x14ac:dyDescent="0.35"/>
    <row r="1065" customFormat="1" x14ac:dyDescent="0.35"/>
    <row r="1066" customFormat="1" x14ac:dyDescent="0.35"/>
    <row r="1067" customFormat="1" x14ac:dyDescent="0.35"/>
    <row r="1068" customFormat="1" x14ac:dyDescent="0.35"/>
    <row r="1069" customFormat="1" x14ac:dyDescent="0.35"/>
    <row r="1070" customFormat="1" x14ac:dyDescent="0.35"/>
    <row r="1071" customFormat="1" x14ac:dyDescent="0.35"/>
    <row r="1072" customFormat="1" x14ac:dyDescent="0.35"/>
    <row r="1073" customFormat="1" x14ac:dyDescent="0.35"/>
    <row r="1074" customFormat="1" x14ac:dyDescent="0.35"/>
    <row r="1075" customFormat="1" x14ac:dyDescent="0.35"/>
    <row r="1076" customFormat="1" x14ac:dyDescent="0.35"/>
    <row r="1077" customFormat="1" x14ac:dyDescent="0.35"/>
    <row r="1078" customFormat="1" x14ac:dyDescent="0.35"/>
    <row r="1079" customFormat="1" x14ac:dyDescent="0.35"/>
    <row r="1080" customFormat="1" x14ac:dyDescent="0.35"/>
    <row r="1081" customFormat="1" x14ac:dyDescent="0.35"/>
    <row r="1082" customFormat="1" x14ac:dyDescent="0.35"/>
    <row r="1083" customFormat="1" x14ac:dyDescent="0.35"/>
    <row r="1084" customFormat="1" x14ac:dyDescent="0.35"/>
    <row r="1085" customFormat="1" x14ac:dyDescent="0.35"/>
    <row r="1086" customFormat="1" x14ac:dyDescent="0.35"/>
    <row r="1087" customFormat="1" x14ac:dyDescent="0.35"/>
    <row r="1088" customFormat="1" x14ac:dyDescent="0.35"/>
    <row r="1089" customFormat="1" x14ac:dyDescent="0.35"/>
    <row r="1090" customFormat="1" x14ac:dyDescent="0.35"/>
    <row r="1091" customFormat="1" x14ac:dyDescent="0.35"/>
    <row r="1092" customFormat="1" x14ac:dyDescent="0.35"/>
    <row r="1093" customFormat="1" x14ac:dyDescent="0.35"/>
    <row r="1094" customFormat="1" x14ac:dyDescent="0.35"/>
    <row r="1095" customFormat="1" x14ac:dyDescent="0.35"/>
    <row r="1096" customFormat="1" x14ac:dyDescent="0.35"/>
    <row r="1097" customFormat="1" x14ac:dyDescent="0.35"/>
    <row r="1098" customFormat="1" x14ac:dyDescent="0.35"/>
    <row r="1099" customFormat="1" x14ac:dyDescent="0.35"/>
    <row r="1100" customFormat="1" x14ac:dyDescent="0.35"/>
    <row r="1101" customFormat="1" x14ac:dyDescent="0.35"/>
    <row r="1102" customFormat="1" x14ac:dyDescent="0.35"/>
    <row r="1103" customFormat="1" x14ac:dyDescent="0.35"/>
    <row r="1104" customFormat="1" x14ac:dyDescent="0.35"/>
    <row r="1105" customFormat="1" x14ac:dyDescent="0.35"/>
    <row r="1106" customFormat="1" x14ac:dyDescent="0.35"/>
    <row r="1107" customFormat="1" x14ac:dyDescent="0.35"/>
    <row r="1108" customFormat="1" x14ac:dyDescent="0.35"/>
    <row r="1109" customFormat="1" x14ac:dyDescent="0.35"/>
    <row r="1110" customFormat="1" x14ac:dyDescent="0.35"/>
    <row r="1111" customFormat="1" x14ac:dyDescent="0.35"/>
    <row r="1112" customFormat="1" x14ac:dyDescent="0.35"/>
    <row r="1113" customFormat="1" x14ac:dyDescent="0.35"/>
    <row r="1114" customFormat="1" x14ac:dyDescent="0.35"/>
    <row r="1115" customFormat="1" x14ac:dyDescent="0.35"/>
    <row r="1116" customFormat="1" x14ac:dyDescent="0.35"/>
    <row r="1117" customFormat="1" x14ac:dyDescent="0.35"/>
    <row r="1118" customFormat="1" x14ac:dyDescent="0.35"/>
    <row r="1119" customFormat="1" x14ac:dyDescent="0.35"/>
    <row r="1120" customFormat="1" x14ac:dyDescent="0.35"/>
    <row r="1121" customFormat="1" x14ac:dyDescent="0.35"/>
    <row r="1122" customFormat="1" x14ac:dyDescent="0.35"/>
    <row r="1123" customFormat="1" x14ac:dyDescent="0.35"/>
    <row r="1124" customFormat="1" x14ac:dyDescent="0.35"/>
    <row r="1125" customFormat="1" x14ac:dyDescent="0.35"/>
    <row r="1126" customFormat="1" x14ac:dyDescent="0.35"/>
    <row r="1127" customFormat="1" x14ac:dyDescent="0.35"/>
    <row r="1128" customFormat="1" x14ac:dyDescent="0.35"/>
    <row r="1129" customFormat="1" x14ac:dyDescent="0.35"/>
  </sheetData>
  <sortState xmlns:xlrd2="http://schemas.microsoft.com/office/spreadsheetml/2017/richdata2" ref="A6:H972">
    <sortCondition ref="C6:C972"/>
  </sortState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AC726-F266-4B04-8852-6F55803F746F}">
  <sheetPr codeName="Planilha3"/>
  <dimension ref="A1:E9"/>
  <sheetViews>
    <sheetView showGridLines="0" workbookViewId="0">
      <selection activeCell="B13" sqref="B13"/>
    </sheetView>
  </sheetViews>
  <sheetFormatPr defaultRowHeight="14.5" x14ac:dyDescent="0.35"/>
  <cols>
    <col min="1" max="1" width="18.54296875" bestFit="1" customWidth="1"/>
    <col min="2" max="2" width="18.90625" bestFit="1" customWidth="1"/>
    <col min="3" max="3" width="23.453125" customWidth="1"/>
    <col min="4" max="4" width="13.90625" customWidth="1"/>
    <col min="5" max="5" width="21.08984375" bestFit="1" customWidth="1"/>
  </cols>
  <sheetData>
    <row r="1" spans="1:5" x14ac:dyDescent="0.35">
      <c r="A1" s="123" t="s">
        <v>2246</v>
      </c>
      <c r="B1" s="123" t="s">
        <v>2248</v>
      </c>
      <c r="C1" s="123" t="s">
        <v>2249</v>
      </c>
      <c r="D1" s="124">
        <v>1</v>
      </c>
      <c r="E1" s="123" t="s">
        <v>2255</v>
      </c>
    </row>
    <row r="2" spans="1:5" x14ac:dyDescent="0.35">
      <c r="B2" s="123" t="s">
        <v>2247</v>
      </c>
      <c r="C2" s="123" t="s">
        <v>2250</v>
      </c>
      <c r="D2" s="124">
        <v>1000</v>
      </c>
      <c r="E2" s="123" t="s">
        <v>1109</v>
      </c>
    </row>
    <row r="5" spans="1:5" x14ac:dyDescent="0.35">
      <c r="A5" s="123" t="s">
        <v>2251</v>
      </c>
      <c r="B5" s="125" t="e">
        <f>INDEX($C$1:$C$2,MATCH(BP!#REF!,$B$1:$B$2,0))</f>
        <v>#REF!</v>
      </c>
    </row>
    <row r="6" spans="1:5" x14ac:dyDescent="0.35">
      <c r="A6" s="123" t="s">
        <v>2252</v>
      </c>
      <c r="B6" s="125" t="e">
        <f>INDEX($D$1:$D$2,MATCH(BP!#REF!,$B$1:$B$2,0))</f>
        <v>#REF!</v>
      </c>
    </row>
    <row r="7" spans="1:5" x14ac:dyDescent="0.35">
      <c r="A7" s="123" t="s">
        <v>2253</v>
      </c>
      <c r="B7" s="125" t="e">
        <f>INDEX($E$1:$E$2,MATCH(BP!#REF!,$B$1:$B$2,0))</f>
        <v>#REF!</v>
      </c>
    </row>
    <row r="8" spans="1:5" x14ac:dyDescent="0.35">
      <c r="A8" s="123" t="s">
        <v>2206</v>
      </c>
      <c r="B8" s="125" t="e">
        <f>MATCH(B5,$C$1:$C$2,0)-1</f>
        <v>#REF!</v>
      </c>
    </row>
    <row r="9" spans="1:5" x14ac:dyDescent="0.35">
      <c r="A9" s="123" t="s">
        <v>2254</v>
      </c>
      <c r="B9" s="125" t="e">
        <f>CHOOSE(MATCH(B5,$C$1:$C$2,0),2,0)</f>
        <v>#REF!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C5BE5-32BA-4BD3-9FCB-1B1F66A6FDC2}">
  <sheetPr codeName="Planilha4"/>
  <dimension ref="A1:L21"/>
  <sheetViews>
    <sheetView showGridLines="0" workbookViewId="0">
      <selection activeCell="B13" sqref="B13"/>
    </sheetView>
  </sheetViews>
  <sheetFormatPr defaultRowHeight="14.5" x14ac:dyDescent="0.35"/>
  <cols>
    <col min="1" max="1" width="10.54296875" bestFit="1" customWidth="1"/>
    <col min="2" max="2" width="13.453125" bestFit="1" customWidth="1"/>
    <col min="3" max="3" width="13.08984375" bestFit="1" customWidth="1"/>
    <col min="4" max="4" width="22.08984375" bestFit="1" customWidth="1"/>
    <col min="5" max="5" width="13.90625" bestFit="1" customWidth="1"/>
    <col min="8" max="8" width="10.54296875" bestFit="1" customWidth="1"/>
    <col min="9" max="9" width="14.453125" bestFit="1" customWidth="1"/>
    <col min="10" max="10" width="14.36328125" bestFit="1" customWidth="1"/>
    <col min="11" max="11" width="23.36328125" bestFit="1" customWidth="1"/>
    <col min="12" max="12" width="15" bestFit="1" customWidth="1"/>
  </cols>
  <sheetData>
    <row r="1" spans="1:12" x14ac:dyDescent="0.35">
      <c r="A1" t="s">
        <v>2187</v>
      </c>
      <c r="B1" t="s">
        <v>2263</v>
      </c>
      <c r="C1" t="s">
        <v>2264</v>
      </c>
      <c r="D1" t="s">
        <v>2265</v>
      </c>
      <c r="E1" t="s">
        <v>2266</v>
      </c>
      <c r="H1" t="s">
        <v>2187</v>
      </c>
      <c r="I1" s="1" t="s">
        <v>2263</v>
      </c>
      <c r="J1" s="1" t="s">
        <v>2279</v>
      </c>
      <c r="K1" s="1" t="s">
        <v>2280</v>
      </c>
      <c r="L1" s="1" t="s">
        <v>2281</v>
      </c>
    </row>
    <row r="2" spans="1:12" x14ac:dyDescent="0.35">
      <c r="A2" t="s">
        <v>2267</v>
      </c>
      <c r="B2" s="1">
        <v>573048.14</v>
      </c>
      <c r="C2" s="1">
        <v>71742.600000000006</v>
      </c>
      <c r="D2" s="1">
        <v>0</v>
      </c>
      <c r="E2" s="1">
        <v>644790.74</v>
      </c>
      <c r="H2" t="s">
        <v>2267</v>
      </c>
      <c r="I2" s="1">
        <v>1589800.3699999999</v>
      </c>
      <c r="J2" s="1">
        <v>199285.01</v>
      </c>
      <c r="K2" s="1">
        <v>0</v>
      </c>
      <c r="L2" s="1">
        <v>1789085.38</v>
      </c>
    </row>
    <row r="3" spans="1:12" x14ac:dyDescent="0.35">
      <c r="A3" t="s">
        <v>2268</v>
      </c>
      <c r="B3" s="1">
        <v>665508.39</v>
      </c>
      <c r="C3" s="1">
        <v>71742.600000000006</v>
      </c>
      <c r="D3" s="1">
        <v>0</v>
      </c>
      <c r="E3" s="1">
        <v>737250.99</v>
      </c>
      <c r="H3" t="s">
        <v>2268</v>
      </c>
      <c r="I3" s="1">
        <v>1846634.4200000002</v>
      </c>
      <c r="J3" s="1">
        <v>199285.01</v>
      </c>
      <c r="K3" s="1">
        <v>0</v>
      </c>
      <c r="L3" s="1">
        <v>2045919.4300000002</v>
      </c>
    </row>
    <row r="4" spans="1:12" x14ac:dyDescent="0.35">
      <c r="A4" t="s">
        <v>2269</v>
      </c>
      <c r="B4" s="1">
        <v>474977.99000000011</v>
      </c>
      <c r="C4" s="1">
        <v>71742.600000000006</v>
      </c>
      <c r="D4" s="1">
        <v>0</v>
      </c>
      <c r="E4" s="1">
        <v>546720.59000000008</v>
      </c>
      <c r="H4" t="s">
        <v>2269</v>
      </c>
      <c r="I4" s="1">
        <v>1317383.2900000003</v>
      </c>
      <c r="J4" s="1">
        <v>199285.01</v>
      </c>
      <c r="K4" s="1">
        <v>0</v>
      </c>
      <c r="L4" s="1">
        <v>1516668.3000000003</v>
      </c>
    </row>
    <row r="5" spans="1:12" x14ac:dyDescent="0.35">
      <c r="A5" t="s">
        <v>2270</v>
      </c>
      <c r="B5" s="1">
        <v>625748.82999999996</v>
      </c>
      <c r="C5" s="1">
        <v>71742.600000000006</v>
      </c>
      <c r="D5" s="1">
        <v>0</v>
      </c>
      <c r="E5" s="1">
        <v>697491.42999999993</v>
      </c>
      <c r="H5" t="s">
        <v>2270</v>
      </c>
      <c r="I5" s="1">
        <v>1736191.1799999995</v>
      </c>
      <c r="J5" s="1">
        <v>199285.01</v>
      </c>
      <c r="K5" s="1">
        <v>0</v>
      </c>
      <c r="L5" s="1">
        <v>1935476.1899999995</v>
      </c>
    </row>
    <row r="6" spans="1:12" x14ac:dyDescent="0.35">
      <c r="A6" t="s">
        <v>2271</v>
      </c>
      <c r="B6" s="1">
        <v>549264.81999999995</v>
      </c>
      <c r="C6" s="1">
        <v>71742.600000000006</v>
      </c>
      <c r="D6" s="1">
        <v>0</v>
      </c>
      <c r="E6" s="1">
        <v>621007.41999999993</v>
      </c>
      <c r="H6" t="s">
        <v>2271</v>
      </c>
      <c r="I6" s="1">
        <v>1523735.6000000003</v>
      </c>
      <c r="J6" s="1">
        <v>199285.01</v>
      </c>
      <c r="K6" s="1">
        <v>0</v>
      </c>
      <c r="L6" s="1">
        <v>1723020.6100000003</v>
      </c>
    </row>
    <row r="7" spans="1:12" x14ac:dyDescent="0.35">
      <c r="A7" t="s">
        <v>2272</v>
      </c>
      <c r="B7" s="1">
        <v>218027.48999999985</v>
      </c>
      <c r="C7" s="1">
        <v>71742.600000000006</v>
      </c>
      <c r="D7" s="1">
        <v>0</v>
      </c>
      <c r="E7" s="1">
        <v>289770.08999999985</v>
      </c>
      <c r="H7" t="s">
        <v>2272</v>
      </c>
      <c r="I7" s="1">
        <v>603631.90000000014</v>
      </c>
      <c r="J7" s="1">
        <v>199285.01</v>
      </c>
      <c r="K7" s="1">
        <v>0</v>
      </c>
      <c r="L7" s="1">
        <v>802916.91000000015</v>
      </c>
    </row>
    <row r="8" spans="1:12" x14ac:dyDescent="0.35">
      <c r="A8" t="s">
        <v>2273</v>
      </c>
      <c r="B8" s="1">
        <v>2244742.52</v>
      </c>
      <c r="C8" s="1">
        <v>71742.600000000006</v>
      </c>
      <c r="D8" s="1">
        <v>0</v>
      </c>
      <c r="E8" s="1">
        <v>2316485.12</v>
      </c>
      <c r="H8" t="s">
        <v>2273</v>
      </c>
      <c r="I8" s="1">
        <v>6233395.8900000006</v>
      </c>
      <c r="J8" s="1">
        <v>199285.01</v>
      </c>
      <c r="K8" s="1">
        <v>0</v>
      </c>
      <c r="L8" s="1">
        <v>6432680.9000000004</v>
      </c>
    </row>
    <row r="9" spans="1:12" x14ac:dyDescent="0.35">
      <c r="A9" t="s">
        <v>2274</v>
      </c>
      <c r="B9" s="1">
        <v>559701.7300000001</v>
      </c>
      <c r="C9" s="1">
        <v>71742.600000000006</v>
      </c>
      <c r="D9" s="1">
        <v>0</v>
      </c>
      <c r="E9" s="1">
        <v>631444.33000000007</v>
      </c>
      <c r="H9" t="s">
        <v>2274</v>
      </c>
      <c r="I9" s="1">
        <v>1552727.0099999977</v>
      </c>
      <c r="J9" s="1">
        <v>199285.01</v>
      </c>
      <c r="K9" s="1">
        <v>0</v>
      </c>
      <c r="L9" s="1">
        <v>1752012.0199999977</v>
      </c>
    </row>
    <row r="10" spans="1:12" x14ac:dyDescent="0.35">
      <c r="A10" t="s">
        <v>2275</v>
      </c>
      <c r="B10" s="1">
        <v>-71742.600000000006</v>
      </c>
      <c r="C10" s="1">
        <v>71742.600000000006</v>
      </c>
      <c r="D10" s="1">
        <v>0</v>
      </c>
      <c r="E10" s="1">
        <v>0</v>
      </c>
      <c r="H10" t="s">
        <v>2275</v>
      </c>
      <c r="I10" s="1">
        <v>-201285.01</v>
      </c>
      <c r="J10" s="1">
        <v>199285.01</v>
      </c>
      <c r="K10" s="1">
        <v>0</v>
      </c>
      <c r="L10" s="1">
        <v>-2000</v>
      </c>
    </row>
    <row r="11" spans="1:12" x14ac:dyDescent="0.35">
      <c r="A11" t="s">
        <v>2276</v>
      </c>
      <c r="B11" s="1">
        <v>-71742.600000000006</v>
      </c>
      <c r="C11" s="1">
        <v>71742.600000000006</v>
      </c>
      <c r="D11" s="1">
        <v>0</v>
      </c>
      <c r="E11" s="1">
        <v>0</v>
      </c>
      <c r="H11" t="s">
        <v>2276</v>
      </c>
      <c r="I11" s="1">
        <v>-201285.01</v>
      </c>
      <c r="J11" s="1">
        <v>199285.01</v>
      </c>
      <c r="K11" s="1">
        <v>0</v>
      </c>
      <c r="L11" s="1">
        <v>-2000</v>
      </c>
    </row>
    <row r="12" spans="1:12" x14ac:dyDescent="0.35">
      <c r="A12" t="s">
        <v>2277</v>
      </c>
      <c r="B12" s="1">
        <v>-71742.600000000006</v>
      </c>
      <c r="C12" s="1">
        <v>71742.600000000006</v>
      </c>
      <c r="D12" s="1">
        <v>0</v>
      </c>
      <c r="E12" s="1">
        <v>0</v>
      </c>
      <c r="H12" t="s">
        <v>2277</v>
      </c>
      <c r="I12" s="1">
        <v>-201285.01</v>
      </c>
      <c r="J12" s="1">
        <v>199285.01</v>
      </c>
      <c r="K12" s="1">
        <v>0</v>
      </c>
      <c r="L12" s="1">
        <v>-2000</v>
      </c>
    </row>
    <row r="13" spans="1:12" x14ac:dyDescent="0.35">
      <c r="A13" t="s">
        <v>2278</v>
      </c>
      <c r="B13" s="1">
        <v>-71742.600000000006</v>
      </c>
      <c r="C13" s="1">
        <v>71742.600000000006</v>
      </c>
      <c r="D13" s="1">
        <v>0</v>
      </c>
      <c r="E13" s="1">
        <v>0</v>
      </c>
      <c r="H13" t="s">
        <v>2278</v>
      </c>
      <c r="I13" s="1">
        <v>-201285.01</v>
      </c>
      <c r="J13" s="1">
        <v>199285.01</v>
      </c>
      <c r="K13" s="1">
        <v>0</v>
      </c>
      <c r="L13" s="1">
        <v>-2000</v>
      </c>
    </row>
    <row r="14" spans="1:12" x14ac:dyDescent="0.35">
      <c r="A14" t="s">
        <v>1194</v>
      </c>
      <c r="B14" s="122">
        <f>SUBTOTAL(109,CSLL[Despesa])</f>
        <v>5624049.5100000016</v>
      </c>
      <c r="C14" s="122">
        <f>SUBTOTAL(109,CSLL[CSLL S/AAP])</f>
        <v>860911.19999999984</v>
      </c>
      <c r="D14" s="122">
        <f>SUBTOTAL(109,CSLL[CSLL S/Contingências])</f>
        <v>0</v>
      </c>
      <c r="E14" s="122">
        <f>SUBTOTAL(109,CSLL[CSLL a Pagar])</f>
        <v>6484960.71</v>
      </c>
      <c r="H14" t="s">
        <v>1194</v>
      </c>
      <c r="I14" s="122">
        <f>SUBTOTAL(109,IRPJ[Despesa])</f>
        <v>15598359.619999999</v>
      </c>
      <c r="J14" s="122">
        <f>SUBTOTAL(109,IRPJ[IRPJ S/AAP])</f>
        <v>2391420.12</v>
      </c>
      <c r="K14" s="122">
        <f>SUBTOTAL(109,IRPJ[IRPJ S/Contingências])</f>
        <v>0</v>
      </c>
      <c r="L14" s="122">
        <f>SUBTOTAL(109,IRPJ[IRPJ a Pagar])</f>
        <v>17989779.739999998</v>
      </c>
    </row>
    <row r="17" spans="1:12" x14ac:dyDescent="0.35">
      <c r="A17" t="s">
        <v>2282</v>
      </c>
    </row>
    <row r="18" spans="1:12" x14ac:dyDescent="0.35">
      <c r="A18" s="138">
        <f>MONTH(BP!L10)</f>
        <v>12</v>
      </c>
      <c r="B18" s="137" t="e">
        <f ca="1">ROUND(SUM(OFFSET(CSLL[[#Headers],[Despesa]],1,0,$A$18,1))/_divisor,_decimos)</f>
        <v>#REF!</v>
      </c>
      <c r="C18" s="137" t="e">
        <f ca="1">ROUND(SUM(OFFSET(CSLL[[#Headers],[CSLL S/AAP]],1,0,$A$18,1))/_divisor,_decimos)</f>
        <v>#REF!</v>
      </c>
      <c r="D18" s="137" t="e">
        <f ca="1">ROUND(SUM(OFFSET(CSLL[[#Headers],[CSLL S/Contingências]],1,0,$A$18,1))/_divisor,_decimos)</f>
        <v>#REF!</v>
      </c>
      <c r="E18" s="137" t="e">
        <f ca="1">ROUND(SUM(OFFSET(CSLL[[#Headers],[CSLL a Pagar]],1,0,$A$18,1))/_divisor,_decimos)</f>
        <v>#REF!</v>
      </c>
      <c r="F18" s="1"/>
      <c r="G18" s="1"/>
      <c r="H18" s="1"/>
      <c r="I18" s="137" t="e">
        <f ca="1">ROUND(SUM(OFFSET(IRPJ[[#Headers],[Despesa]],1,0,$A$18,1))/_divisor,_decimos)</f>
        <v>#REF!</v>
      </c>
      <c r="J18" s="137" t="e">
        <f ca="1">ROUND(SUM(OFFSET(IRPJ[[#Headers],[IRPJ S/AAP]],1,0,$A$18,1))/_divisor,_decimos)</f>
        <v>#REF!</v>
      </c>
      <c r="K18" s="137" t="e">
        <f ca="1">ROUND(SUM(OFFSET(IRPJ[[#Headers],[IRPJ S/Contingências]],1,0,$A$18,1))/_divisor,_decimos)</f>
        <v>#REF!</v>
      </c>
      <c r="L18" s="137" t="e">
        <f ca="1">ROUND(SUM(OFFSET(IRPJ[[#Headers],[IRPJ a Pagar]],1,0,$A$18,1))/_divisor,_decimos)</f>
        <v>#REF!</v>
      </c>
    </row>
    <row r="20" spans="1:12" x14ac:dyDescent="0.35">
      <c r="B20" t="s">
        <v>2286</v>
      </c>
      <c r="I20" t="s">
        <v>2287</v>
      </c>
    </row>
    <row r="21" spans="1:12" x14ac:dyDescent="0.35">
      <c r="A21" s="138">
        <f>A18</f>
        <v>12</v>
      </c>
      <c r="B21" s="137">
        <f>-CSLL[[#Totals],[CSLL a Pagar]]*N(A21=12)</f>
        <v>-6484960.71</v>
      </c>
      <c r="I21" s="137" t="e">
        <f ca="1">ROUND(SUM(OFFSET(IRPJ[[#Headers],[Despesa]],1,0,$A$18,1))/_divisor,_decimos)*0</f>
        <v>#REF!</v>
      </c>
    </row>
  </sheetData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ED4C9-4E79-4214-A3AD-26A3141902A3}">
  <sheetPr codeName="Planilha9"/>
  <dimension ref="A1:J350"/>
  <sheetViews>
    <sheetView topLeftCell="A326" workbookViewId="0">
      <selection activeCell="D334" sqref="D334"/>
    </sheetView>
  </sheetViews>
  <sheetFormatPr defaultRowHeight="14.5" x14ac:dyDescent="0.35"/>
  <cols>
    <col min="1" max="1" width="10.54296875" bestFit="1" customWidth="1"/>
    <col min="2" max="2" width="8.36328125" bestFit="1" customWidth="1"/>
    <col min="3" max="3" width="9.54296875" bestFit="1" customWidth="1"/>
    <col min="4" max="4" width="12.6328125" bestFit="1" customWidth="1"/>
    <col min="5" max="5" width="12" bestFit="1" customWidth="1"/>
    <col min="8" max="9" width="10.6328125" bestFit="1" customWidth="1"/>
    <col min="10" max="10" width="15.6328125" bestFit="1" customWidth="1"/>
  </cols>
  <sheetData>
    <row r="1" spans="1:10" x14ac:dyDescent="0.35">
      <c r="A1" t="s">
        <v>2187</v>
      </c>
      <c r="B1" t="s">
        <v>2309</v>
      </c>
      <c r="C1" t="s">
        <v>2310</v>
      </c>
      <c r="D1" t="s">
        <v>2311</v>
      </c>
      <c r="E1" t="s">
        <v>2312</v>
      </c>
    </row>
    <row r="2" spans="1:10" x14ac:dyDescent="0.35">
      <c r="A2" s="68">
        <v>34365</v>
      </c>
      <c r="B2">
        <v>1.4131</v>
      </c>
      <c r="C2">
        <v>0.41310000000000002</v>
      </c>
      <c r="D2">
        <v>0.41310000000000002</v>
      </c>
      <c r="E2">
        <v>0.41310000000000002</v>
      </c>
      <c r="H2" s="198" t="s">
        <v>2313</v>
      </c>
      <c r="I2" s="198" t="s">
        <v>2314</v>
      </c>
      <c r="J2" s="198" t="s">
        <v>2315</v>
      </c>
    </row>
    <row r="3" spans="1:10" x14ac:dyDescent="0.35">
      <c r="A3" s="68">
        <v>34393</v>
      </c>
      <c r="B3">
        <v>1.4027000000000001</v>
      </c>
      <c r="C3">
        <v>0.40270000000000006</v>
      </c>
      <c r="D3">
        <v>0.98215537000000008</v>
      </c>
      <c r="E3">
        <v>0.98215537000000008</v>
      </c>
      <c r="H3" s="199">
        <f>BP!L10+1</f>
        <v>44562</v>
      </c>
      <c r="I3" s="199">
        <f>BP!H10</f>
        <v>44926</v>
      </c>
      <c r="J3" s="200">
        <f ca="1">PRODUCT(OFFSET(tb_IPCA[[#Headers],[Índice]],(MATCH(EOMONTH(H3,0),tb_IPCA[Mês],1)),0,(MATCH(I3,tb_IPCA[Mês],1))-(MATCH(EOMONTH(H3,0),tb_IPCA[Mês],1))+1,1))-1</f>
        <v>5.784841959607756E-2</v>
      </c>
    </row>
    <row r="4" spans="1:10" x14ac:dyDescent="0.35">
      <c r="A4" s="68">
        <v>34424</v>
      </c>
      <c r="B4">
        <v>1.4275</v>
      </c>
      <c r="C4">
        <v>0.42749999999999999</v>
      </c>
      <c r="D4">
        <v>1.8295267906750001</v>
      </c>
      <c r="E4">
        <v>1.8295267906750001</v>
      </c>
      <c r="H4" s="199">
        <f>BP!P10+1</f>
        <v>44197</v>
      </c>
      <c r="I4" s="199">
        <f>I3</f>
        <v>44926</v>
      </c>
      <c r="J4" s="200">
        <f ca="1">PRODUCT(OFFSET(tb_IPCA[[#Headers],[Índice]],(MATCH(EOMONTH(H4,0),tb_IPCA[Mês],1)),0,(MATCH(I4,tb_IPCA[Mês],1))-(MATCH(EOMONTH(H4,0),tb_IPCA[Mês],1))+1,1))-1</f>
        <v>0.1642791297791002</v>
      </c>
    </row>
    <row r="5" spans="1:10" x14ac:dyDescent="0.35">
      <c r="A5" s="68">
        <v>34454</v>
      </c>
      <c r="B5">
        <v>1.4268000000000001</v>
      </c>
      <c r="C5">
        <v>0.42680000000000001</v>
      </c>
      <c r="D5">
        <v>3.0371688249350903</v>
      </c>
      <c r="E5">
        <v>3.0371688249350903</v>
      </c>
      <c r="H5" s="199">
        <f>BP!T10+1</f>
        <v>43831</v>
      </c>
      <c r="I5" s="199">
        <f>I4</f>
        <v>44926</v>
      </c>
      <c r="J5" s="200">
        <f ca="1">PRODUCT(OFFSET(tb_IPCA[[#Headers],[Índice]],(MATCH(EOMONTH(H5,0),tb_IPCA[Mês],1)),0,(MATCH(I5,tb_IPCA[Mês],1))-(MATCH(EOMONTH(H5,0),tb_IPCA[Mês],1))+1,1))-1</f>
        <v>0.2168735940903872</v>
      </c>
    </row>
    <row r="6" spans="1:10" x14ac:dyDescent="0.35">
      <c r="A6" s="68">
        <v>34485</v>
      </c>
      <c r="B6">
        <v>1.4403000000000001</v>
      </c>
      <c r="C6">
        <v>0.44030000000000002</v>
      </c>
      <c r="D6">
        <v>4.8147342585540107</v>
      </c>
      <c r="E6">
        <v>4.8147342585540107</v>
      </c>
    </row>
    <row r="7" spans="1:10" x14ac:dyDescent="0.35">
      <c r="A7" s="68">
        <v>34515</v>
      </c>
      <c r="B7">
        <v>1.4742999999999999</v>
      </c>
      <c r="C7">
        <v>0.4743</v>
      </c>
      <c r="D7">
        <v>7.5726627173861782</v>
      </c>
      <c r="E7">
        <v>7.5726627173861782</v>
      </c>
    </row>
    <row r="8" spans="1:10" x14ac:dyDescent="0.35">
      <c r="A8" s="68">
        <v>34546</v>
      </c>
      <c r="B8">
        <v>1.0684</v>
      </c>
      <c r="C8">
        <v>6.8400000000000002E-2</v>
      </c>
      <c r="D8">
        <v>8.1590328472553928</v>
      </c>
      <c r="E8">
        <v>8.1590328472553928</v>
      </c>
    </row>
    <row r="9" spans="1:10" x14ac:dyDescent="0.35">
      <c r="A9" s="68">
        <v>34577</v>
      </c>
      <c r="B9">
        <v>1.0185999999999999</v>
      </c>
      <c r="C9">
        <v>1.8600000000000002E-2</v>
      </c>
      <c r="D9">
        <v>8.3293908582143423</v>
      </c>
      <c r="E9">
        <v>8.3293908582143423</v>
      </c>
    </row>
    <row r="10" spans="1:10" x14ac:dyDescent="0.35">
      <c r="A10" s="68">
        <v>34607</v>
      </c>
      <c r="B10">
        <v>1.0153000000000001</v>
      </c>
      <c r="C10">
        <v>1.5300000000000001E-2</v>
      </c>
      <c r="D10">
        <v>8.4721305383450218</v>
      </c>
      <c r="E10">
        <v>8.4721305383450218</v>
      </c>
    </row>
    <row r="11" spans="1:10" x14ac:dyDescent="0.35">
      <c r="A11" s="68">
        <v>34638</v>
      </c>
      <c r="B11">
        <v>1.0262</v>
      </c>
      <c r="C11">
        <v>2.6200000000000001E-2</v>
      </c>
      <c r="D11">
        <v>8.720300358449661</v>
      </c>
      <c r="E11">
        <v>8.720300358449661</v>
      </c>
    </row>
    <row r="12" spans="1:10" x14ac:dyDescent="0.35">
      <c r="A12" s="68">
        <v>34668</v>
      </c>
      <c r="B12">
        <v>1.0281</v>
      </c>
      <c r="C12">
        <v>2.81E-2</v>
      </c>
      <c r="D12">
        <v>8.9934407985220961</v>
      </c>
      <c r="E12">
        <v>8.9934407985220961</v>
      </c>
    </row>
    <row r="13" spans="1:10" x14ac:dyDescent="0.35">
      <c r="A13" s="68">
        <v>34699</v>
      </c>
      <c r="B13">
        <v>1.0170999999999999</v>
      </c>
      <c r="C13">
        <v>1.7100000000000001E-2</v>
      </c>
      <c r="D13">
        <v>9.1643286361768226</v>
      </c>
      <c r="E13">
        <v>9.1643286361768226</v>
      </c>
    </row>
    <row r="14" spans="1:10" x14ac:dyDescent="0.35">
      <c r="A14" s="68">
        <v>34730</v>
      </c>
      <c r="B14">
        <v>1.0169999999999999</v>
      </c>
      <c r="C14">
        <v>1.7000000000000001E-2</v>
      </c>
      <c r="D14">
        <v>1.6999999999999904E-2</v>
      </c>
      <c r="E14">
        <v>6.3152092725156255</v>
      </c>
    </row>
    <row r="15" spans="1:10" x14ac:dyDescent="0.35">
      <c r="A15" s="68">
        <v>34758</v>
      </c>
      <c r="B15">
        <v>1.0102</v>
      </c>
      <c r="C15">
        <v>1.0200000000000001E-2</v>
      </c>
      <c r="D15">
        <v>2.7373399999999881E-2</v>
      </c>
      <c r="E15">
        <v>4.2682857397128995</v>
      </c>
    </row>
    <row r="16" spans="1:10" x14ac:dyDescent="0.35">
      <c r="A16" s="68">
        <v>34789</v>
      </c>
      <c r="B16">
        <v>1.0155000000000001</v>
      </c>
      <c r="C16">
        <v>1.55E-2</v>
      </c>
      <c r="D16">
        <v>4.3297687699999976E-2</v>
      </c>
      <c r="E16">
        <v>2.7477717468850793</v>
      </c>
    </row>
    <row r="17" spans="1:5" x14ac:dyDescent="0.35">
      <c r="A17" s="68">
        <v>34819</v>
      </c>
      <c r="B17">
        <v>1.0243</v>
      </c>
      <c r="C17">
        <v>2.4300000000000002E-2</v>
      </c>
      <c r="D17">
        <v>6.8649821511109987E-2</v>
      </c>
      <c r="E17">
        <v>1.6905260725640492</v>
      </c>
    </row>
    <row r="18" spans="1:5" x14ac:dyDescent="0.35">
      <c r="A18" s="68">
        <v>34850</v>
      </c>
      <c r="B18">
        <v>1.0266999999999999</v>
      </c>
      <c r="C18">
        <v>2.6699999999999998E-2</v>
      </c>
      <c r="D18">
        <v>9.7182771745456531E-2</v>
      </c>
      <c r="E18">
        <v>0.91790815712109275</v>
      </c>
    </row>
    <row r="19" spans="1:5" x14ac:dyDescent="0.35">
      <c r="A19" s="68">
        <v>34880</v>
      </c>
      <c r="B19">
        <v>1.0226</v>
      </c>
      <c r="C19">
        <v>2.2599999999999999E-2</v>
      </c>
      <c r="D19">
        <v>0.1219791023869039</v>
      </c>
      <c r="E19">
        <v>0.33029429659637066</v>
      </c>
    </row>
    <row r="20" spans="1:5" x14ac:dyDescent="0.35">
      <c r="A20" s="68">
        <v>34911</v>
      </c>
      <c r="B20">
        <v>1.0236000000000001</v>
      </c>
      <c r="C20">
        <v>2.3599999999999999E-2</v>
      </c>
      <c r="D20">
        <v>0.14845780920323493</v>
      </c>
      <c r="E20">
        <v>0.27451258142647439</v>
      </c>
    </row>
    <row r="21" spans="1:5" x14ac:dyDescent="0.35">
      <c r="A21" s="68">
        <v>34942</v>
      </c>
      <c r="B21">
        <v>1.0099</v>
      </c>
      <c r="C21">
        <v>9.8999999999999991E-3</v>
      </c>
      <c r="D21">
        <v>0.15982754151434708</v>
      </c>
      <c r="E21">
        <v>0.2636267975481994</v>
      </c>
    </row>
    <row r="22" spans="1:5" x14ac:dyDescent="0.35">
      <c r="A22" s="68">
        <v>34972</v>
      </c>
      <c r="B22">
        <v>1.0099</v>
      </c>
      <c r="C22">
        <v>9.8999999999999991E-3</v>
      </c>
      <c r="D22">
        <v>0.17130983417533918</v>
      </c>
      <c r="E22">
        <v>0.2569060404254182</v>
      </c>
    </row>
    <row r="23" spans="1:5" x14ac:dyDescent="0.35">
      <c r="A23" s="68">
        <v>35003</v>
      </c>
      <c r="B23">
        <v>1.0141</v>
      </c>
      <c r="C23">
        <v>1.41E-2</v>
      </c>
      <c r="D23">
        <v>0.18782530283721144</v>
      </c>
      <c r="E23">
        <v>0.2420857684617197</v>
      </c>
    </row>
    <row r="24" spans="1:5" x14ac:dyDescent="0.35">
      <c r="A24" s="68">
        <v>35033</v>
      </c>
      <c r="B24">
        <v>1.0146999999999999</v>
      </c>
      <c r="C24">
        <v>1.47E-2</v>
      </c>
      <c r="D24">
        <v>0.20528633478891845</v>
      </c>
      <c r="E24">
        <v>0.2258967311138087</v>
      </c>
    </row>
    <row r="25" spans="1:5" x14ac:dyDescent="0.35">
      <c r="A25" s="68">
        <v>35064</v>
      </c>
      <c r="B25">
        <v>1.0156000000000001</v>
      </c>
      <c r="C25">
        <v>1.5600000000000001E-2</v>
      </c>
      <c r="D25">
        <v>0.22408880161162559</v>
      </c>
      <c r="E25">
        <v>0.22408880161162559</v>
      </c>
    </row>
    <row r="26" spans="1:5" x14ac:dyDescent="0.35">
      <c r="A26" s="68">
        <v>35095</v>
      </c>
      <c r="B26">
        <v>1.0134000000000001</v>
      </c>
      <c r="C26">
        <v>1.34E-2</v>
      </c>
      <c r="D26">
        <v>1.3400000000000079E-2</v>
      </c>
      <c r="E26">
        <v>0.21975574390680563</v>
      </c>
    </row>
    <row r="27" spans="1:5" x14ac:dyDescent="0.35">
      <c r="A27" s="68">
        <v>35124</v>
      </c>
      <c r="B27">
        <v>1.0103</v>
      </c>
      <c r="C27">
        <v>1.03E-2</v>
      </c>
      <c r="D27">
        <v>2.3838020000000126E-2</v>
      </c>
      <c r="E27">
        <v>0.21987648789254144</v>
      </c>
    </row>
    <row r="28" spans="1:5" x14ac:dyDescent="0.35">
      <c r="A28" s="68">
        <v>35155</v>
      </c>
      <c r="B28">
        <v>1.0035000000000001</v>
      </c>
      <c r="C28">
        <v>3.4999999999999996E-3</v>
      </c>
      <c r="D28">
        <v>2.7421453070000101E-2</v>
      </c>
      <c r="E28">
        <v>0.20546140384063571</v>
      </c>
    </row>
    <row r="29" spans="1:5" x14ac:dyDescent="0.35">
      <c r="A29" s="68">
        <v>35185</v>
      </c>
      <c r="B29">
        <v>1.0125999999999999</v>
      </c>
      <c r="C29">
        <v>1.26E-2</v>
      </c>
      <c r="D29">
        <v>4.0366963378682064E-2</v>
      </c>
      <c r="E29">
        <v>0.19169209951091282</v>
      </c>
    </row>
    <row r="30" spans="1:5" x14ac:dyDescent="0.35">
      <c r="A30" s="68">
        <v>35216</v>
      </c>
      <c r="B30">
        <v>1.0122</v>
      </c>
      <c r="C30">
        <v>1.2199999999999999E-2</v>
      </c>
      <c r="D30">
        <v>5.3059440331902019E-2</v>
      </c>
      <c r="E30">
        <v>0.17486192960450575</v>
      </c>
    </row>
    <row r="31" spans="1:5" x14ac:dyDescent="0.35">
      <c r="A31" s="68">
        <v>35246</v>
      </c>
      <c r="B31">
        <v>1.0119</v>
      </c>
      <c r="C31">
        <v>1.1899999999999999E-2</v>
      </c>
      <c r="D31">
        <v>6.5590847671851638E-2</v>
      </c>
      <c r="E31">
        <v>0.16256873319655685</v>
      </c>
    </row>
    <row r="32" spans="1:5" x14ac:dyDescent="0.35">
      <c r="A32" s="68">
        <v>35277</v>
      </c>
      <c r="B32">
        <v>1.0111000000000001</v>
      </c>
      <c r="C32">
        <v>1.11E-2</v>
      </c>
      <c r="D32">
        <v>7.741890608100932E-2</v>
      </c>
      <c r="E32">
        <v>0.14837167461414524</v>
      </c>
    </row>
    <row r="33" spans="1:5" x14ac:dyDescent="0.35">
      <c r="A33" s="68">
        <v>35308</v>
      </c>
      <c r="B33">
        <v>1.0044</v>
      </c>
      <c r="C33">
        <v>4.4000000000000003E-3</v>
      </c>
      <c r="D33">
        <v>8.2159549267765808E-2</v>
      </c>
      <c r="E33">
        <v>0.14211754627433093</v>
      </c>
    </row>
    <row r="34" spans="1:5" x14ac:dyDescent="0.35">
      <c r="A34" s="68">
        <v>35338</v>
      </c>
      <c r="B34">
        <v>1.0015000000000001</v>
      </c>
      <c r="C34">
        <v>1.5E-3</v>
      </c>
      <c r="D34">
        <v>8.3782788591667545E-2</v>
      </c>
      <c r="E34">
        <v>0.13261780631126108</v>
      </c>
    </row>
    <row r="35" spans="1:5" x14ac:dyDescent="0.35">
      <c r="A35" s="68">
        <v>35369</v>
      </c>
      <c r="B35">
        <v>1.0029999999999999</v>
      </c>
      <c r="C35">
        <v>3.0000000000000001E-3</v>
      </c>
      <c r="D35">
        <v>8.7034136957442332E-2</v>
      </c>
      <c r="E35">
        <v>0.12022054997553999</v>
      </c>
    </row>
    <row r="36" spans="1:5" x14ac:dyDescent="0.35">
      <c r="A36" s="68">
        <v>35399</v>
      </c>
      <c r="B36">
        <v>1.0032000000000001</v>
      </c>
      <c r="C36">
        <v>3.2000000000000002E-3</v>
      </c>
      <c r="D36">
        <v>9.0512646195706203E-2</v>
      </c>
      <c r="E36">
        <v>0.10752464347635948</v>
      </c>
    </row>
    <row r="37" spans="1:5" x14ac:dyDescent="0.35">
      <c r="A37" s="68">
        <v>35430</v>
      </c>
      <c r="B37">
        <v>1.0046999999999999</v>
      </c>
      <c r="C37">
        <v>4.6999999999999993E-3</v>
      </c>
      <c r="D37">
        <v>9.5638055632826013E-2</v>
      </c>
      <c r="E37">
        <v>9.5638055632826013E-2</v>
      </c>
    </row>
    <row r="38" spans="1:5" x14ac:dyDescent="0.35">
      <c r="A38" s="68">
        <v>35461</v>
      </c>
      <c r="B38">
        <v>1.0118</v>
      </c>
      <c r="C38">
        <v>1.18E-2</v>
      </c>
      <c r="D38">
        <v>1.1800000000000033E-2</v>
      </c>
      <c r="E38">
        <v>9.3908214613472429E-2</v>
      </c>
    </row>
    <row r="39" spans="1:5" x14ac:dyDescent="0.35">
      <c r="A39" s="68">
        <v>35489</v>
      </c>
      <c r="B39">
        <v>1.0049999999999999</v>
      </c>
      <c r="C39">
        <v>5.0000000000000001E-3</v>
      </c>
      <c r="D39">
        <v>1.6858999999999957E-2</v>
      </c>
      <c r="E39">
        <v>8.8169608716757164E-2</v>
      </c>
    </row>
    <row r="40" spans="1:5" x14ac:dyDescent="0.35">
      <c r="A40" s="68">
        <v>35520</v>
      </c>
      <c r="B40">
        <v>1.0051000000000001</v>
      </c>
      <c r="C40">
        <v>5.1000000000000004E-3</v>
      </c>
      <c r="D40">
        <v>2.2044980900000066E-2</v>
      </c>
      <c r="E40">
        <v>8.990460759463148E-2</v>
      </c>
    </row>
    <row r="41" spans="1:5" x14ac:dyDescent="0.35">
      <c r="A41" s="68">
        <v>35550</v>
      </c>
      <c r="B41">
        <v>1.0087999999999999</v>
      </c>
      <c r="C41">
        <v>8.8000000000000005E-3</v>
      </c>
      <c r="D41">
        <v>3.1038976731919909E-2</v>
      </c>
      <c r="E41">
        <v>8.5814505373755567E-2</v>
      </c>
    </row>
    <row r="42" spans="1:5" x14ac:dyDescent="0.35">
      <c r="A42" s="68">
        <v>35581</v>
      </c>
      <c r="B42">
        <v>1.0041</v>
      </c>
      <c r="C42">
        <v>4.0999999999999995E-3</v>
      </c>
      <c r="D42">
        <v>3.5266236536520834E-2</v>
      </c>
      <c r="E42">
        <v>7.7125414785405688E-2</v>
      </c>
    </row>
    <row r="43" spans="1:5" x14ac:dyDescent="0.35">
      <c r="A43" s="68">
        <v>35611</v>
      </c>
      <c r="B43">
        <v>1.0054000000000001</v>
      </c>
      <c r="C43">
        <v>5.4000000000000003E-3</v>
      </c>
      <c r="D43">
        <v>4.0856674213818112E-2</v>
      </c>
      <c r="E43">
        <v>7.0206435443469717E-2</v>
      </c>
    </row>
    <row r="44" spans="1:5" x14ac:dyDescent="0.35">
      <c r="A44" s="68">
        <v>35642</v>
      </c>
      <c r="B44">
        <v>1.0022</v>
      </c>
      <c r="C44">
        <v>2.2000000000000001E-3</v>
      </c>
      <c r="D44">
        <v>4.3146558897088516E-2</v>
      </c>
      <c r="E44">
        <v>6.0786163190035936E-2</v>
      </c>
    </row>
    <row r="45" spans="1:5" x14ac:dyDescent="0.35">
      <c r="A45" s="68">
        <v>35673</v>
      </c>
      <c r="B45">
        <v>0.99980000000000002</v>
      </c>
      <c r="C45">
        <v>-2.0000000000000001E-4</v>
      </c>
      <c r="D45">
        <v>4.2937929585309176E-2</v>
      </c>
      <c r="E45">
        <v>5.59279230957761E-2</v>
      </c>
    </row>
    <row r="46" spans="1:5" x14ac:dyDescent="0.35">
      <c r="A46" s="68">
        <v>35703</v>
      </c>
      <c r="B46">
        <v>1.0005999999999999</v>
      </c>
      <c r="C46">
        <v>5.9999999999999995E-4</v>
      </c>
      <c r="D46">
        <v>4.3563692343060234E-2</v>
      </c>
      <c r="E46">
        <v>5.497901133263472E-2</v>
      </c>
    </row>
    <row r="47" spans="1:5" x14ac:dyDescent="0.35">
      <c r="A47" s="68">
        <v>35734</v>
      </c>
      <c r="B47">
        <v>1.0023</v>
      </c>
      <c r="C47">
        <v>2.3E-3</v>
      </c>
      <c r="D47">
        <v>4.5963888835449218E-2</v>
      </c>
      <c r="E47">
        <v>5.4242734854137664E-2</v>
      </c>
    </row>
    <row r="48" spans="1:5" x14ac:dyDescent="0.35">
      <c r="A48" s="68">
        <v>35764</v>
      </c>
      <c r="B48">
        <v>1.0017</v>
      </c>
      <c r="C48">
        <v>1.7000000000000001E-3</v>
      </c>
      <c r="D48">
        <v>4.7742027446469493E-2</v>
      </c>
      <c r="E48">
        <v>5.2666414975467646E-2</v>
      </c>
    </row>
    <row r="49" spans="1:5" x14ac:dyDescent="0.35">
      <c r="A49" s="68">
        <v>35795</v>
      </c>
      <c r="B49">
        <v>1.0043</v>
      </c>
      <c r="C49">
        <v>4.3E-3</v>
      </c>
      <c r="D49">
        <v>5.2247318164489354E-2</v>
      </c>
      <c r="E49">
        <v>5.2247318164489354E-2</v>
      </c>
    </row>
    <row r="50" spans="1:5" x14ac:dyDescent="0.35">
      <c r="A50" s="68">
        <v>35826</v>
      </c>
      <c r="B50">
        <v>1.0071000000000001</v>
      </c>
      <c r="C50">
        <v>7.0999999999999995E-3</v>
      </c>
      <c r="D50">
        <v>7.1000000000001062E-3</v>
      </c>
      <c r="E50">
        <v>4.7359432816225899E-2</v>
      </c>
    </row>
    <row r="51" spans="1:5" x14ac:dyDescent="0.35">
      <c r="A51" s="68">
        <v>35854</v>
      </c>
      <c r="B51">
        <v>1.0045999999999999</v>
      </c>
      <c r="C51">
        <v>4.5999999999999999E-3</v>
      </c>
      <c r="D51">
        <v>1.1732660000000061E-2</v>
      </c>
      <c r="E51">
        <v>4.69425733404778E-2</v>
      </c>
    </row>
    <row r="52" spans="1:5" x14ac:dyDescent="0.35">
      <c r="A52" s="68">
        <v>35885</v>
      </c>
      <c r="B52">
        <v>1.0034000000000001</v>
      </c>
      <c r="C52">
        <v>3.4000000000000002E-3</v>
      </c>
      <c r="D52">
        <v>1.5172551044000171E-2</v>
      </c>
      <c r="E52">
        <v>4.5171801900145248E-2</v>
      </c>
    </row>
    <row r="53" spans="1:5" x14ac:dyDescent="0.35">
      <c r="A53" s="68">
        <v>35915</v>
      </c>
      <c r="B53">
        <v>1.0024</v>
      </c>
      <c r="C53">
        <v>2.3999999999999998E-3</v>
      </c>
      <c r="D53">
        <v>1.7608965166505675E-2</v>
      </c>
      <c r="E53">
        <v>3.8541052958669164E-2</v>
      </c>
    </row>
    <row r="54" spans="1:5" x14ac:dyDescent="0.35">
      <c r="A54" s="68">
        <v>35946</v>
      </c>
      <c r="B54">
        <v>1.0049999999999999</v>
      </c>
      <c r="C54">
        <v>5.0000000000000001E-3</v>
      </c>
      <c r="D54">
        <v>2.2697009992338035E-2</v>
      </c>
      <c r="E54">
        <v>3.9471923337777381E-2</v>
      </c>
    </row>
    <row r="55" spans="1:5" x14ac:dyDescent="0.35">
      <c r="A55" s="68">
        <v>35976</v>
      </c>
      <c r="B55">
        <v>1.0002</v>
      </c>
      <c r="C55">
        <v>2.0000000000000001E-4</v>
      </c>
      <c r="D55">
        <v>2.2901549394336529E-2</v>
      </c>
      <c r="E55">
        <v>3.4095700937383011E-2</v>
      </c>
    </row>
    <row r="56" spans="1:5" x14ac:dyDescent="0.35">
      <c r="A56" s="68">
        <v>36007</v>
      </c>
      <c r="B56">
        <v>0.99880000000000002</v>
      </c>
      <c r="C56">
        <v>-1.1999999999999999E-3</v>
      </c>
      <c r="D56">
        <v>2.1674067535063291E-2</v>
      </c>
      <c r="E56">
        <v>3.0587493610315875E-2</v>
      </c>
    </row>
    <row r="57" spans="1:5" x14ac:dyDescent="0.35">
      <c r="A57" s="68">
        <v>36038</v>
      </c>
      <c r="B57">
        <v>0.99490000000000001</v>
      </c>
      <c r="C57">
        <v>-5.1000000000000004E-3</v>
      </c>
      <c r="D57">
        <v>1.6463529790634368E-2</v>
      </c>
      <c r="E57">
        <v>2.5536604713845668E-2</v>
      </c>
    </row>
    <row r="58" spans="1:5" x14ac:dyDescent="0.35">
      <c r="A58" s="68">
        <v>36068</v>
      </c>
      <c r="B58">
        <v>0.99780000000000002</v>
      </c>
      <c r="C58">
        <v>-2.2000000000000001E-3</v>
      </c>
      <c r="D58">
        <v>1.4227310025094919E-2</v>
      </c>
      <c r="E58">
        <v>2.2666824089021764E-2</v>
      </c>
    </row>
    <row r="59" spans="1:5" x14ac:dyDescent="0.35">
      <c r="A59" s="68">
        <v>36099</v>
      </c>
      <c r="B59">
        <v>1.0002</v>
      </c>
      <c r="C59">
        <v>2.0000000000000001E-4</v>
      </c>
      <c r="D59">
        <v>1.4430155487099805E-2</v>
      </c>
      <c r="E59">
        <v>2.0524151904458998E-2</v>
      </c>
    </row>
    <row r="60" spans="1:5" x14ac:dyDescent="0.35">
      <c r="A60" s="68">
        <v>36129</v>
      </c>
      <c r="B60">
        <v>0.99880000000000002</v>
      </c>
      <c r="C60">
        <v>-1.1999999999999999E-3</v>
      </c>
      <c r="D60">
        <v>1.3212839300515311E-2</v>
      </c>
      <c r="E60">
        <v>1.756965450950787E-2</v>
      </c>
    </row>
    <row r="61" spans="1:5" x14ac:dyDescent="0.35">
      <c r="A61" s="68">
        <v>36160</v>
      </c>
      <c r="B61">
        <v>1.0033000000000001</v>
      </c>
      <c r="C61">
        <v>3.3E-3</v>
      </c>
      <c r="D61">
        <v>1.6556441670207089E-2</v>
      </c>
      <c r="E61">
        <v>1.6556441670207089E-2</v>
      </c>
    </row>
    <row r="62" spans="1:5" x14ac:dyDescent="0.35">
      <c r="A62" s="68">
        <v>36191</v>
      </c>
      <c r="B62">
        <v>1.0069999999999999</v>
      </c>
      <c r="C62">
        <v>6.9999999999999993E-3</v>
      </c>
      <c r="D62">
        <v>6.9999999999998952E-3</v>
      </c>
      <c r="E62">
        <v>1.6455502692779955E-2</v>
      </c>
    </row>
    <row r="63" spans="1:5" x14ac:dyDescent="0.35">
      <c r="A63" s="68">
        <v>36219</v>
      </c>
      <c r="B63">
        <v>1.0105</v>
      </c>
      <c r="C63">
        <v>1.0500000000000001E-2</v>
      </c>
      <c r="D63">
        <v>1.7573499999999909E-2</v>
      </c>
      <c r="E63">
        <v>2.2425129873635319E-2</v>
      </c>
    </row>
    <row r="64" spans="1:5" x14ac:dyDescent="0.35">
      <c r="A64" s="68">
        <v>36250</v>
      </c>
      <c r="B64">
        <v>1.0109999999999999</v>
      </c>
      <c r="C64">
        <v>1.1000000000000001E-2</v>
      </c>
      <c r="D64">
        <v>2.8766808499999907E-2</v>
      </c>
      <c r="E64">
        <v>3.0169230917127088E-2</v>
      </c>
    </row>
    <row r="65" spans="1:5" x14ac:dyDescent="0.35">
      <c r="A65" s="68">
        <v>36280</v>
      </c>
      <c r="B65">
        <v>1.0056</v>
      </c>
      <c r="C65">
        <v>5.6000000000000008E-3</v>
      </c>
      <c r="D65">
        <v>3.4527902627599971E-2</v>
      </c>
      <c r="E65">
        <v>3.345787969898506E-2</v>
      </c>
    </row>
    <row r="66" spans="1:5" x14ac:dyDescent="0.35">
      <c r="A66" s="68">
        <v>36311</v>
      </c>
      <c r="B66">
        <v>1.0029999999999999</v>
      </c>
      <c r="C66">
        <v>3.0000000000000001E-3</v>
      </c>
      <c r="D66">
        <v>3.7631486335482744E-2</v>
      </c>
      <c r="E66">
        <v>3.1401247102569751E-2</v>
      </c>
    </row>
    <row r="67" spans="1:5" x14ac:dyDescent="0.35">
      <c r="A67" s="68">
        <v>36341</v>
      </c>
      <c r="B67">
        <v>1.0019</v>
      </c>
      <c r="C67">
        <v>1.9E-3</v>
      </c>
      <c r="D67">
        <v>3.9602986159520182E-2</v>
      </c>
      <c r="E67">
        <v>3.3154278616341459E-2</v>
      </c>
    </row>
    <row r="68" spans="1:5" x14ac:dyDescent="0.35">
      <c r="A68" s="68">
        <v>36372</v>
      </c>
      <c r="B68">
        <v>1.0108999999999999</v>
      </c>
      <c r="C68">
        <v>1.09E-2</v>
      </c>
      <c r="D68">
        <v>5.0934658708658764E-2</v>
      </c>
      <c r="E68">
        <v>4.567046481103243E-2</v>
      </c>
    </row>
    <row r="69" spans="1:5" x14ac:dyDescent="0.35">
      <c r="A69" s="68">
        <v>36403</v>
      </c>
      <c r="B69">
        <v>1.0056</v>
      </c>
      <c r="C69">
        <v>5.6000000000000008E-3</v>
      </c>
      <c r="D69">
        <v>5.6819892797427274E-2</v>
      </c>
      <c r="E69">
        <v>5.6916493530982271E-2</v>
      </c>
    </row>
    <row r="70" spans="1:5" x14ac:dyDescent="0.35">
      <c r="A70" s="68">
        <v>36433</v>
      </c>
      <c r="B70">
        <v>1.0031000000000001</v>
      </c>
      <c r="C70">
        <v>3.0999999999999999E-3</v>
      </c>
      <c r="D70">
        <v>6.0096034465099368E-2</v>
      </c>
      <c r="E70">
        <v>6.253050176481123E-2</v>
      </c>
    </row>
    <row r="71" spans="1:5" x14ac:dyDescent="0.35">
      <c r="A71" s="68">
        <v>36464</v>
      </c>
      <c r="B71">
        <v>1.0119</v>
      </c>
      <c r="C71">
        <v>1.1899999999999999E-2</v>
      </c>
      <c r="D71">
        <v>7.2711177275234018E-2</v>
      </c>
      <c r="E71">
        <v>7.4959622811250348E-2</v>
      </c>
    </row>
    <row r="72" spans="1:5" x14ac:dyDescent="0.35">
      <c r="A72" s="68">
        <v>36494</v>
      </c>
      <c r="B72">
        <v>1.0095000000000001</v>
      </c>
      <c r="C72">
        <v>9.4999999999999998E-3</v>
      </c>
      <c r="D72">
        <v>8.290193345934882E-2</v>
      </c>
      <c r="E72">
        <v>8.647550983976493E-2</v>
      </c>
    </row>
    <row r="73" spans="1:5" x14ac:dyDescent="0.35">
      <c r="A73" s="68">
        <v>36525</v>
      </c>
      <c r="B73">
        <v>1.006</v>
      </c>
      <c r="C73">
        <v>6.0000000000000001E-3</v>
      </c>
      <c r="D73">
        <v>8.939934506010494E-2</v>
      </c>
      <c r="E73">
        <v>8.939934506010494E-2</v>
      </c>
    </row>
    <row r="74" spans="1:5" x14ac:dyDescent="0.35">
      <c r="A74" s="68">
        <v>36556</v>
      </c>
      <c r="B74">
        <v>1.0062</v>
      </c>
      <c r="C74">
        <v>6.1999999999999998E-3</v>
      </c>
      <c r="D74">
        <v>6.1999999999999833E-3</v>
      </c>
      <c r="E74">
        <v>8.8533883812788039E-2</v>
      </c>
    </row>
    <row r="75" spans="1:5" x14ac:dyDescent="0.35">
      <c r="A75" s="68">
        <v>36585</v>
      </c>
      <c r="B75">
        <v>1.0013000000000001</v>
      </c>
      <c r="C75">
        <v>1.2999999999999999E-3</v>
      </c>
      <c r="D75">
        <v>7.5080600000001496E-3</v>
      </c>
      <c r="E75">
        <v>7.8623431827555379E-2</v>
      </c>
    </row>
    <row r="76" spans="1:5" x14ac:dyDescent="0.35">
      <c r="A76" s="68">
        <v>36616</v>
      </c>
      <c r="B76">
        <v>1.0022</v>
      </c>
      <c r="C76">
        <v>2.2000000000000001E-3</v>
      </c>
      <c r="D76">
        <v>9.7245777320000837E-3</v>
      </c>
      <c r="E76">
        <v>6.9234820353686111E-2</v>
      </c>
    </row>
    <row r="77" spans="1:5" x14ac:dyDescent="0.35">
      <c r="A77" s="68">
        <v>36646</v>
      </c>
      <c r="B77">
        <v>1.0042</v>
      </c>
      <c r="C77">
        <v>4.1999999999999997E-3</v>
      </c>
      <c r="D77">
        <v>1.3965420958474528E-2</v>
      </c>
      <c r="E77">
        <v>6.7746227723916919E-2</v>
      </c>
    </row>
    <row r="78" spans="1:5" x14ac:dyDescent="0.35">
      <c r="A78" s="68">
        <v>36677</v>
      </c>
      <c r="B78">
        <v>1.0001</v>
      </c>
      <c r="C78">
        <v>1E-4</v>
      </c>
      <c r="D78">
        <v>1.4066817500570261E-2</v>
      </c>
      <c r="E78">
        <v>6.4659025270876747E-2</v>
      </c>
    </row>
    <row r="79" spans="1:5" x14ac:dyDescent="0.35">
      <c r="A79" s="68">
        <v>36707</v>
      </c>
      <c r="B79">
        <v>1.0023</v>
      </c>
      <c r="C79">
        <v>2.3E-3</v>
      </c>
      <c r="D79">
        <v>1.639917118082157E-2</v>
      </c>
      <c r="E79">
        <v>6.5084081274578542E-2</v>
      </c>
    </row>
    <row r="80" spans="1:5" x14ac:dyDescent="0.35">
      <c r="A80" s="68">
        <v>36738</v>
      </c>
      <c r="B80">
        <v>1.0161</v>
      </c>
      <c r="C80">
        <v>1.61E-2</v>
      </c>
      <c r="D80">
        <v>3.2763197836832791E-2</v>
      </c>
      <c r="E80">
        <v>7.056280045810559E-2</v>
      </c>
    </row>
    <row r="81" spans="1:5" x14ac:dyDescent="0.35">
      <c r="A81" s="68">
        <v>36769</v>
      </c>
      <c r="B81">
        <v>1.0131000000000001</v>
      </c>
      <c r="C81">
        <v>1.3100000000000001E-2</v>
      </c>
      <c r="D81">
        <v>4.6292395728495306E-2</v>
      </c>
      <c r="E81">
        <v>7.8547308218085643E-2</v>
      </c>
    </row>
    <row r="82" spans="1:5" x14ac:dyDescent="0.35">
      <c r="A82" s="68">
        <v>36799</v>
      </c>
      <c r="B82">
        <v>1.0023</v>
      </c>
      <c r="C82">
        <v>2.3E-3</v>
      </c>
      <c r="D82">
        <v>4.8698868238670867E-2</v>
      </c>
      <c r="E82">
        <v>7.7687136902589327E-2</v>
      </c>
    </row>
    <row r="83" spans="1:5" x14ac:dyDescent="0.35">
      <c r="A83" s="68">
        <v>36830</v>
      </c>
      <c r="B83">
        <v>1.0014000000000001</v>
      </c>
      <c r="C83">
        <v>1.4000000000000002E-3</v>
      </c>
      <c r="D83">
        <v>5.0167046654205016E-2</v>
      </c>
      <c r="E83">
        <v>6.6504495399004826E-2</v>
      </c>
    </row>
    <row r="84" spans="1:5" x14ac:dyDescent="0.35">
      <c r="A84" s="68">
        <v>36860</v>
      </c>
      <c r="B84">
        <v>1.0032000000000001</v>
      </c>
      <c r="C84">
        <v>3.2000000000000002E-3</v>
      </c>
      <c r="D84">
        <v>5.3527581203498542E-2</v>
      </c>
      <c r="E84">
        <v>5.9848746690720045E-2</v>
      </c>
    </row>
    <row r="85" spans="1:5" x14ac:dyDescent="0.35">
      <c r="A85" s="68">
        <v>36891</v>
      </c>
      <c r="B85">
        <v>1.0059</v>
      </c>
      <c r="C85">
        <v>5.8999999999999999E-3</v>
      </c>
      <c r="D85">
        <v>5.9743393932599309E-2</v>
      </c>
      <c r="E85">
        <v>5.9743393932599309E-2</v>
      </c>
    </row>
    <row r="86" spans="1:5" x14ac:dyDescent="0.35">
      <c r="A86" s="68">
        <v>36922</v>
      </c>
      <c r="B86">
        <v>1.0057</v>
      </c>
      <c r="C86">
        <v>5.6999999999999993E-3</v>
      </c>
      <c r="D86">
        <v>5.7000000000000384E-3</v>
      </c>
      <c r="E86">
        <v>5.9216787197391652E-2</v>
      </c>
    </row>
    <row r="87" spans="1:5" x14ac:dyDescent="0.35">
      <c r="A87" s="68">
        <v>36950</v>
      </c>
      <c r="B87">
        <v>1.0045999999999999</v>
      </c>
      <c r="C87">
        <v>4.5999999999999999E-3</v>
      </c>
      <c r="D87">
        <v>1.0326220000000053E-2</v>
      </c>
      <c r="E87">
        <v>6.270766445470799E-2</v>
      </c>
    </row>
    <row r="88" spans="1:5" x14ac:dyDescent="0.35">
      <c r="A88" s="68">
        <v>36981</v>
      </c>
      <c r="B88">
        <v>1.0038</v>
      </c>
      <c r="C88">
        <v>3.8E-3</v>
      </c>
      <c r="D88">
        <v>1.4165459636000133E-2</v>
      </c>
      <c r="E88">
        <v>6.440426419839973E-2</v>
      </c>
    </row>
    <row r="89" spans="1:5" x14ac:dyDescent="0.35">
      <c r="A89" s="68">
        <v>37011</v>
      </c>
      <c r="B89">
        <v>1.0058</v>
      </c>
      <c r="C89">
        <v>5.7999999999999996E-3</v>
      </c>
      <c r="D89">
        <v>2.004761930188903E-2</v>
      </c>
      <c r="E89">
        <v>6.6100188140560068E-2</v>
      </c>
    </row>
    <row r="90" spans="1:5" x14ac:dyDescent="0.35">
      <c r="A90" s="68">
        <v>37042</v>
      </c>
      <c r="B90">
        <v>1.0041</v>
      </c>
      <c r="C90">
        <v>4.0999999999999995E-3</v>
      </c>
      <c r="D90">
        <v>2.4229814541026684E-2</v>
      </c>
      <c r="E90">
        <v>7.0364162495686999E-2</v>
      </c>
    </row>
    <row r="91" spans="1:5" x14ac:dyDescent="0.35">
      <c r="A91" s="68">
        <v>37072</v>
      </c>
      <c r="B91">
        <v>1.0052000000000001</v>
      </c>
      <c r="C91">
        <v>5.1999999999999998E-3</v>
      </c>
      <c r="D91">
        <v>2.9555809576640169E-2</v>
      </c>
      <c r="E91">
        <v>7.3461095620736439E-2</v>
      </c>
    </row>
    <row r="92" spans="1:5" x14ac:dyDescent="0.35">
      <c r="A92" s="68">
        <v>37103</v>
      </c>
      <c r="B92">
        <v>1.0133000000000001</v>
      </c>
      <c r="C92">
        <v>1.3300000000000001E-2</v>
      </c>
      <c r="D92">
        <v>4.3248901844009646E-2</v>
      </c>
      <c r="E92">
        <v>7.0503029418849561E-2</v>
      </c>
    </row>
    <row r="93" spans="1:5" x14ac:dyDescent="0.35">
      <c r="A93" s="68">
        <v>37134</v>
      </c>
      <c r="B93">
        <v>1.0069999999999999</v>
      </c>
      <c r="C93">
        <v>6.9999999999999993E-3</v>
      </c>
      <c r="D93">
        <v>5.0551644156917597E-2</v>
      </c>
      <c r="E93">
        <v>6.4057398701787616E-2</v>
      </c>
    </row>
    <row r="94" spans="1:5" x14ac:dyDescent="0.35">
      <c r="A94" s="68">
        <v>37164</v>
      </c>
      <c r="B94">
        <v>1.0027999999999999</v>
      </c>
      <c r="C94">
        <v>2.8000000000000004E-3</v>
      </c>
      <c r="D94">
        <v>5.3493188760556976E-2</v>
      </c>
      <c r="E94">
        <v>6.4588206543103155E-2</v>
      </c>
    </row>
    <row r="95" spans="1:5" x14ac:dyDescent="0.35">
      <c r="A95" s="68">
        <v>37195</v>
      </c>
      <c r="B95">
        <v>1.0083</v>
      </c>
      <c r="C95">
        <v>8.3000000000000001E-3</v>
      </c>
      <c r="D95">
        <v>6.2237182227269594E-2</v>
      </c>
      <c r="E95">
        <v>7.1923595623538006E-2</v>
      </c>
    </row>
    <row r="96" spans="1:5" x14ac:dyDescent="0.35">
      <c r="A96" s="68">
        <v>37225</v>
      </c>
      <c r="B96">
        <v>1.0071000000000001</v>
      </c>
      <c r="C96">
        <v>7.0999999999999995E-3</v>
      </c>
      <c r="D96">
        <v>6.9779066221083319E-2</v>
      </c>
      <c r="E96">
        <v>7.6090762711787718E-2</v>
      </c>
    </row>
    <row r="97" spans="1:5" x14ac:dyDescent="0.35">
      <c r="A97" s="68">
        <v>37256</v>
      </c>
      <c r="B97">
        <v>1.0065</v>
      </c>
      <c r="C97">
        <v>6.5000000000000006E-3</v>
      </c>
      <c r="D97">
        <v>7.673263015152032E-2</v>
      </c>
      <c r="E97">
        <v>7.673263015152032E-2</v>
      </c>
    </row>
    <row r="98" spans="1:5" x14ac:dyDescent="0.35">
      <c r="A98" s="68">
        <v>37287</v>
      </c>
      <c r="B98">
        <v>1.0052000000000001</v>
      </c>
      <c r="C98">
        <v>5.1999999999999998E-3</v>
      </c>
      <c r="D98">
        <v>5.2000000000000934E-3</v>
      </c>
      <c r="E98">
        <v>7.6197315132054966E-2</v>
      </c>
    </row>
    <row r="99" spans="1:5" x14ac:dyDescent="0.35">
      <c r="A99" s="68">
        <v>37315</v>
      </c>
      <c r="B99">
        <v>1.0036</v>
      </c>
      <c r="C99">
        <v>3.5999999999999999E-3</v>
      </c>
      <c r="D99">
        <v>8.8187200000000576E-3</v>
      </c>
      <c r="E99">
        <v>7.5126045656511042E-2</v>
      </c>
    </row>
    <row r="100" spans="1:5" x14ac:dyDescent="0.35">
      <c r="A100" s="68">
        <v>37346</v>
      </c>
      <c r="B100">
        <v>1.006</v>
      </c>
      <c r="C100">
        <v>6.0000000000000001E-3</v>
      </c>
      <c r="D100">
        <v>1.4871632319999994E-2</v>
      </c>
      <c r="E100">
        <v>7.7482368928521561E-2</v>
      </c>
    </row>
    <row r="101" spans="1:5" x14ac:dyDescent="0.35">
      <c r="A101" s="68">
        <v>37376</v>
      </c>
      <c r="B101">
        <v>1.008</v>
      </c>
      <c r="C101">
        <v>8.0000000000000002E-3</v>
      </c>
      <c r="D101">
        <v>2.2990605378560014E-2</v>
      </c>
      <c r="E101">
        <v>7.9839160747613658E-2</v>
      </c>
    </row>
    <row r="102" spans="1:5" x14ac:dyDescent="0.35">
      <c r="A102" s="68">
        <v>37407</v>
      </c>
      <c r="B102">
        <v>1.0021</v>
      </c>
      <c r="C102">
        <v>2.0999999999999999E-3</v>
      </c>
      <c r="D102">
        <v>2.5138885649854892E-2</v>
      </c>
      <c r="E102">
        <v>7.7688300951282985E-2</v>
      </c>
    </row>
    <row r="103" spans="1:5" x14ac:dyDescent="0.35">
      <c r="A103" s="68">
        <v>37437</v>
      </c>
      <c r="B103">
        <v>1.0042</v>
      </c>
      <c r="C103">
        <v>4.1999999999999997E-3</v>
      </c>
      <c r="D103">
        <v>2.9444468969584303E-2</v>
      </c>
      <c r="E103">
        <v>7.6616187639552802E-2</v>
      </c>
    </row>
    <row r="104" spans="1:5" x14ac:dyDescent="0.35">
      <c r="A104" s="68">
        <v>37468</v>
      </c>
      <c r="B104">
        <v>1.0119</v>
      </c>
      <c r="C104">
        <v>1.1899999999999999E-2</v>
      </c>
      <c r="D104">
        <v>4.1694858150322478E-2</v>
      </c>
      <c r="E104">
        <v>7.5128708450077353E-2</v>
      </c>
    </row>
    <row r="105" spans="1:5" x14ac:dyDescent="0.35">
      <c r="A105" s="68">
        <v>37499</v>
      </c>
      <c r="B105">
        <v>1.0065</v>
      </c>
      <c r="C105">
        <v>6.5000000000000006E-3</v>
      </c>
      <c r="D105">
        <v>4.8465874728299552E-2</v>
      </c>
      <c r="E105">
        <v>7.4594880888781079E-2</v>
      </c>
    </row>
    <row r="106" spans="1:5" x14ac:dyDescent="0.35">
      <c r="A106" s="68">
        <v>37529</v>
      </c>
      <c r="B106">
        <v>1.0072000000000001</v>
      </c>
      <c r="C106">
        <v>7.1999999999999998E-3</v>
      </c>
      <c r="D106">
        <v>5.601482902634336E-2</v>
      </c>
      <c r="E106">
        <v>7.9309896321480444E-2</v>
      </c>
    </row>
    <row r="107" spans="1:5" x14ac:dyDescent="0.35">
      <c r="A107" s="68">
        <v>37560</v>
      </c>
      <c r="B107">
        <v>1.0131000000000001</v>
      </c>
      <c r="C107">
        <v>1.3100000000000001E-2</v>
      </c>
      <c r="D107">
        <v>6.9848623286588474E-2</v>
      </c>
      <c r="E107">
        <v>8.4447938077250928E-2</v>
      </c>
    </row>
    <row r="108" spans="1:5" x14ac:dyDescent="0.35">
      <c r="A108" s="68">
        <v>37590</v>
      </c>
      <c r="B108">
        <v>1.0302</v>
      </c>
      <c r="C108">
        <v>3.0200000000000001E-2</v>
      </c>
      <c r="D108">
        <v>0.10215805170984349</v>
      </c>
      <c r="E108">
        <v>0.10932207904595792</v>
      </c>
    </row>
    <row r="109" spans="1:5" x14ac:dyDescent="0.35">
      <c r="A109" s="68">
        <v>37621</v>
      </c>
      <c r="B109">
        <v>1.0209999999999999</v>
      </c>
      <c r="C109">
        <v>2.1000000000000001E-2</v>
      </c>
      <c r="D109">
        <v>0.12530337079575005</v>
      </c>
      <c r="E109">
        <v>0.12530337079575005</v>
      </c>
    </row>
    <row r="110" spans="1:5" x14ac:dyDescent="0.35">
      <c r="A110" s="68">
        <v>37652</v>
      </c>
      <c r="B110">
        <v>1.0225</v>
      </c>
      <c r="C110">
        <v>2.2499999999999999E-2</v>
      </c>
      <c r="D110">
        <v>2.2499999999999964E-2</v>
      </c>
      <c r="E110">
        <v>0.14467041050403351</v>
      </c>
    </row>
    <row r="111" spans="1:5" x14ac:dyDescent="0.35">
      <c r="A111" s="68">
        <v>37680</v>
      </c>
      <c r="B111">
        <v>1.0157</v>
      </c>
      <c r="C111">
        <v>1.5700000000000002E-2</v>
      </c>
      <c r="D111">
        <v>3.8553250000000094E-2</v>
      </c>
      <c r="E111">
        <v>0.15847123948679442</v>
      </c>
    </row>
    <row r="112" spans="1:5" x14ac:dyDescent="0.35">
      <c r="A112" s="68">
        <v>37711</v>
      </c>
      <c r="B112">
        <v>1.0123</v>
      </c>
      <c r="C112">
        <v>1.23E-2</v>
      </c>
      <c r="D112">
        <v>5.132745497500002E-2</v>
      </c>
      <c r="E112">
        <v>0.16572607925694083</v>
      </c>
    </row>
    <row r="113" spans="1:5" x14ac:dyDescent="0.35">
      <c r="A113" s="68">
        <v>37741</v>
      </c>
      <c r="B113">
        <v>1.0097</v>
      </c>
      <c r="C113">
        <v>9.7000000000000003E-3</v>
      </c>
      <c r="D113">
        <v>6.1525331288257545E-2</v>
      </c>
      <c r="E113">
        <v>0.16769208554140191</v>
      </c>
    </row>
    <row r="114" spans="1:5" x14ac:dyDescent="0.35">
      <c r="A114" s="68">
        <v>37772</v>
      </c>
      <c r="B114">
        <v>1.0061</v>
      </c>
      <c r="C114">
        <v>6.0999999999999995E-3</v>
      </c>
      <c r="D114">
        <v>6.8000635809115861E-2</v>
      </c>
      <c r="E114">
        <v>0.17235306582497145</v>
      </c>
    </row>
    <row r="115" spans="1:5" x14ac:dyDescent="0.35">
      <c r="A115" s="68">
        <v>37802</v>
      </c>
      <c r="B115">
        <v>0.99850000000000005</v>
      </c>
      <c r="C115">
        <v>-1.5E-3</v>
      </c>
      <c r="D115">
        <v>6.6398634855402205E-2</v>
      </c>
      <c r="E115">
        <v>0.16569860209742515</v>
      </c>
    </row>
    <row r="116" spans="1:5" x14ac:dyDescent="0.35">
      <c r="A116" s="68">
        <v>37833</v>
      </c>
      <c r="B116">
        <v>1.002</v>
      </c>
      <c r="C116">
        <v>2E-3</v>
      </c>
      <c r="D116">
        <v>6.8531432125112923E-2</v>
      </c>
      <c r="E116">
        <v>0.15429390186937453</v>
      </c>
    </row>
    <row r="117" spans="1:5" x14ac:dyDescent="0.35">
      <c r="A117" s="68">
        <v>37864</v>
      </c>
      <c r="B117">
        <v>1.0034000000000001</v>
      </c>
      <c r="C117">
        <v>3.4000000000000002E-3</v>
      </c>
      <c r="D117">
        <v>7.2164438994338331E-2</v>
      </c>
      <c r="E117">
        <v>0.15073869958840591</v>
      </c>
    </row>
    <row r="118" spans="1:5" x14ac:dyDescent="0.35">
      <c r="A118" s="68">
        <v>37894</v>
      </c>
      <c r="B118">
        <v>1.0078</v>
      </c>
      <c r="C118">
        <v>7.8000000000000005E-3</v>
      </c>
      <c r="D118">
        <v>8.0527321618494296E-2</v>
      </c>
      <c r="E118">
        <v>0.15142420715368865</v>
      </c>
    </row>
    <row r="119" spans="1:5" x14ac:dyDescent="0.35">
      <c r="A119" s="68">
        <v>37925</v>
      </c>
      <c r="B119">
        <v>1.0028999999999999</v>
      </c>
      <c r="C119">
        <v>2.8999999999999998E-3</v>
      </c>
      <c r="D119">
        <v>8.3660850851187796E-2</v>
      </c>
      <c r="E119">
        <v>0.13983154412637822</v>
      </c>
    </row>
    <row r="120" spans="1:5" x14ac:dyDescent="0.35">
      <c r="A120" s="68">
        <v>37955</v>
      </c>
      <c r="B120">
        <v>1.0034000000000001</v>
      </c>
      <c r="C120">
        <v>3.4000000000000002E-3</v>
      </c>
      <c r="D120">
        <v>8.734529774408184E-2</v>
      </c>
      <c r="E120">
        <v>0.11017954899670745</v>
      </c>
    </row>
    <row r="121" spans="1:5" x14ac:dyDescent="0.35">
      <c r="A121" s="68">
        <v>37986</v>
      </c>
      <c r="B121">
        <v>1.0052000000000001</v>
      </c>
      <c r="C121">
        <v>5.1999999999999998E-3</v>
      </c>
      <c r="D121">
        <v>9.2999493292351243E-2</v>
      </c>
      <c r="E121">
        <v>9.2999493292351243E-2</v>
      </c>
    </row>
    <row r="122" spans="1:5" x14ac:dyDescent="0.35">
      <c r="A122" s="68">
        <v>38017</v>
      </c>
      <c r="B122">
        <v>1.0076000000000001</v>
      </c>
      <c r="C122">
        <v>7.6E-3</v>
      </c>
      <c r="D122">
        <v>7.6000000000000512E-3</v>
      </c>
      <c r="E122">
        <v>7.7072165712834817E-2</v>
      </c>
    </row>
    <row r="123" spans="1:5" x14ac:dyDescent="0.35">
      <c r="A123" s="68">
        <v>38046</v>
      </c>
      <c r="B123">
        <v>1.0061</v>
      </c>
      <c r="C123">
        <v>6.0999999999999995E-3</v>
      </c>
      <c r="D123">
        <v>1.3746360000000069E-2</v>
      </c>
      <c r="E123">
        <v>6.6892099954399153E-2</v>
      </c>
    </row>
    <row r="124" spans="1:5" x14ac:dyDescent="0.35">
      <c r="A124" s="68">
        <v>38077</v>
      </c>
      <c r="B124">
        <v>1.0046999999999999</v>
      </c>
      <c r="C124">
        <v>4.6999999999999993E-3</v>
      </c>
      <c r="D124">
        <v>1.8510967891999908E-2</v>
      </c>
      <c r="E124">
        <v>5.8882241256726919E-2</v>
      </c>
    </row>
    <row r="125" spans="1:5" x14ac:dyDescent="0.35">
      <c r="A125" s="68">
        <v>38107</v>
      </c>
      <c r="B125">
        <v>1.0037</v>
      </c>
      <c r="C125">
        <v>3.7000000000000002E-3</v>
      </c>
      <c r="D125">
        <v>2.2279458473200453E-2</v>
      </c>
      <c r="E125">
        <v>5.2589982717021977E-2</v>
      </c>
    </row>
    <row r="126" spans="1:5" x14ac:dyDescent="0.35">
      <c r="A126" s="68">
        <v>38138</v>
      </c>
      <c r="B126">
        <v>1.0051000000000001</v>
      </c>
      <c r="C126">
        <v>5.1000000000000004E-3</v>
      </c>
      <c r="D126">
        <v>2.749308371141379E-2</v>
      </c>
      <c r="E126">
        <v>5.1543774603795223E-2</v>
      </c>
    </row>
    <row r="127" spans="1:5" x14ac:dyDescent="0.35">
      <c r="A127" s="68">
        <v>38168</v>
      </c>
      <c r="B127">
        <v>1.0071000000000001</v>
      </c>
      <c r="C127">
        <v>7.0999999999999995E-3</v>
      </c>
      <c r="D127">
        <v>3.4788284605764996E-2</v>
      </c>
      <c r="E127">
        <v>6.0600636358019155E-2</v>
      </c>
    </row>
    <row r="128" spans="1:5" x14ac:dyDescent="0.35">
      <c r="A128" s="68">
        <v>38199</v>
      </c>
      <c r="B128">
        <v>1.0091000000000001</v>
      </c>
      <c r="C128">
        <v>9.1000000000000004E-3</v>
      </c>
      <c r="D128">
        <v>4.4204857995677527E-2</v>
      </c>
      <c r="E128">
        <v>6.8115870408060886E-2</v>
      </c>
    </row>
    <row r="129" spans="1:5" x14ac:dyDescent="0.35">
      <c r="A129" s="68">
        <v>38230</v>
      </c>
      <c r="B129">
        <v>1.0068999999999999</v>
      </c>
      <c r="C129">
        <v>6.8999999999999999E-3</v>
      </c>
      <c r="D129">
        <v>5.1409871515847527E-2</v>
      </c>
      <c r="E129">
        <v>7.1841608445162963E-2</v>
      </c>
    </row>
    <row r="130" spans="1:5" x14ac:dyDescent="0.35">
      <c r="A130" s="68">
        <v>38260</v>
      </c>
      <c r="B130">
        <v>1.0033000000000001</v>
      </c>
      <c r="C130">
        <v>3.3E-3</v>
      </c>
      <c r="D130">
        <v>5.4879524091849818E-2</v>
      </c>
      <c r="E130">
        <v>6.7055651670006267E-2</v>
      </c>
    </row>
    <row r="131" spans="1:5" x14ac:dyDescent="0.35">
      <c r="A131" s="68">
        <v>38291</v>
      </c>
      <c r="B131">
        <v>1.0044</v>
      </c>
      <c r="C131">
        <v>4.4000000000000003E-3</v>
      </c>
      <c r="D131">
        <v>5.9520993997853822E-2</v>
      </c>
      <c r="E131">
        <v>6.8651606877409677E-2</v>
      </c>
    </row>
    <row r="132" spans="1:5" x14ac:dyDescent="0.35">
      <c r="A132" s="68">
        <v>38321</v>
      </c>
      <c r="B132">
        <v>1.0068999999999999</v>
      </c>
      <c r="C132">
        <v>6.8999999999999999E-3</v>
      </c>
      <c r="D132">
        <v>6.6831688856438864E-2</v>
      </c>
      <c r="E132">
        <v>7.2379213638492867E-2</v>
      </c>
    </row>
    <row r="133" spans="1:5" x14ac:dyDescent="0.35">
      <c r="A133" s="68">
        <v>38352</v>
      </c>
      <c r="B133">
        <v>1.0085999999999999</v>
      </c>
      <c r="C133">
        <v>8.6E-3</v>
      </c>
      <c r="D133">
        <v>7.6006441380604084E-2</v>
      </c>
      <c r="E133">
        <v>7.6006441380604084E-2</v>
      </c>
    </row>
    <row r="134" spans="1:5" x14ac:dyDescent="0.35">
      <c r="A134" s="68">
        <v>38383</v>
      </c>
      <c r="B134">
        <v>1.0058</v>
      </c>
      <c r="C134">
        <v>5.7999999999999996E-3</v>
      </c>
      <c r="D134">
        <v>5.8000000000000274E-3</v>
      </c>
      <c r="E134">
        <v>7.4084238527800883E-2</v>
      </c>
    </row>
    <row r="135" spans="1:5" x14ac:dyDescent="0.35">
      <c r="A135" s="68">
        <v>38411</v>
      </c>
      <c r="B135">
        <v>1.0059</v>
      </c>
      <c r="C135">
        <v>5.8999999999999999E-3</v>
      </c>
      <c r="D135">
        <v>1.1734220000000128E-2</v>
      </c>
      <c r="E135">
        <v>7.3870724117994779E-2</v>
      </c>
    </row>
    <row r="136" spans="1:5" x14ac:dyDescent="0.35">
      <c r="A136" s="68">
        <v>38442</v>
      </c>
      <c r="B136">
        <v>1.0061</v>
      </c>
      <c r="C136">
        <v>6.0999999999999995E-3</v>
      </c>
      <c r="D136">
        <v>1.7905798742000156E-2</v>
      </c>
      <c r="E136">
        <v>7.5367110117561698E-2</v>
      </c>
    </row>
    <row r="137" spans="1:5" x14ac:dyDescent="0.35">
      <c r="A137" s="68">
        <v>38472</v>
      </c>
      <c r="B137">
        <v>1.0086999999999999</v>
      </c>
      <c r="C137">
        <v>8.6999999999999994E-3</v>
      </c>
      <c r="D137">
        <v>2.6761579191055596E-2</v>
      </c>
      <c r="E137">
        <v>8.0724124714142809E-2</v>
      </c>
    </row>
    <row r="138" spans="1:5" x14ac:dyDescent="0.35">
      <c r="A138" s="68">
        <v>38503</v>
      </c>
      <c r="B138">
        <v>1.0048999999999999</v>
      </c>
      <c r="C138">
        <v>4.8999999999999998E-3</v>
      </c>
      <c r="D138">
        <v>3.1792710929091639E-2</v>
      </c>
      <c r="E138">
        <v>8.0509076634406096E-2</v>
      </c>
    </row>
    <row r="139" spans="1:5" x14ac:dyDescent="0.35">
      <c r="A139" s="68">
        <v>38533</v>
      </c>
      <c r="B139">
        <v>0.99980000000000002</v>
      </c>
      <c r="C139">
        <v>-2.0000000000000001E-4</v>
      </c>
      <c r="D139">
        <v>3.1586352386905769E-2</v>
      </c>
      <c r="E139">
        <v>7.2676968343838411E-2</v>
      </c>
    </row>
    <row r="140" spans="1:5" x14ac:dyDescent="0.35">
      <c r="A140" s="68">
        <v>38564</v>
      </c>
      <c r="B140">
        <v>1.0024999999999999</v>
      </c>
      <c r="C140">
        <v>2.5000000000000001E-3</v>
      </c>
      <c r="D140">
        <v>3.4165318267872946E-2</v>
      </c>
      <c r="E140">
        <v>6.5661144351102152E-2</v>
      </c>
    </row>
    <row r="141" spans="1:5" x14ac:dyDescent="0.35">
      <c r="A141" s="68">
        <v>38595</v>
      </c>
      <c r="B141">
        <v>1.0017</v>
      </c>
      <c r="C141">
        <v>1.7000000000000001E-3</v>
      </c>
      <c r="D141">
        <v>3.5923399308928294E-2</v>
      </c>
      <c r="E141">
        <v>6.0157680302412864E-2</v>
      </c>
    </row>
    <row r="142" spans="1:5" x14ac:dyDescent="0.35">
      <c r="A142" s="68">
        <v>38625</v>
      </c>
      <c r="B142">
        <v>1.0035000000000001</v>
      </c>
      <c r="C142">
        <v>3.4999999999999996E-3</v>
      </c>
      <c r="D142">
        <v>3.9549131206509713E-2</v>
      </c>
      <c r="E142">
        <v>6.036901443583309E-2</v>
      </c>
    </row>
    <row r="143" spans="1:5" x14ac:dyDescent="0.35">
      <c r="A143" s="68">
        <v>38656</v>
      </c>
      <c r="B143">
        <v>1.0075000000000001</v>
      </c>
      <c r="C143">
        <v>7.4999999999999997E-3</v>
      </c>
      <c r="D143">
        <v>4.7345749690558492E-2</v>
      </c>
      <c r="E143">
        <v>6.364175830754859E-2</v>
      </c>
    </row>
    <row r="144" spans="1:5" x14ac:dyDescent="0.35">
      <c r="A144" s="68">
        <v>38686</v>
      </c>
      <c r="B144">
        <v>1.0055000000000001</v>
      </c>
      <c r="C144">
        <v>5.5000000000000005E-3</v>
      </c>
      <c r="D144">
        <v>5.3106151313856653E-2</v>
      </c>
      <c r="E144">
        <v>6.2162864215155711E-2</v>
      </c>
    </row>
    <row r="145" spans="1:5" x14ac:dyDescent="0.35">
      <c r="A145" s="68">
        <v>38717</v>
      </c>
      <c r="B145">
        <v>1.0036</v>
      </c>
      <c r="C145">
        <v>3.5999999999999999E-3</v>
      </c>
      <c r="D145">
        <v>5.6897333458586496E-2</v>
      </c>
      <c r="E145">
        <v>5.6897333458586496E-2</v>
      </c>
    </row>
    <row r="146" spans="1:5" x14ac:dyDescent="0.35">
      <c r="A146" s="68">
        <v>38748</v>
      </c>
      <c r="B146">
        <v>1.0059</v>
      </c>
      <c r="C146">
        <v>5.8999999999999999E-3</v>
      </c>
      <c r="D146">
        <v>5.9000000000000163E-3</v>
      </c>
      <c r="E146">
        <v>5.7002413726379153E-2</v>
      </c>
    </row>
    <row r="147" spans="1:5" x14ac:dyDescent="0.35">
      <c r="A147" s="68">
        <v>38776</v>
      </c>
      <c r="B147">
        <v>1.0041</v>
      </c>
      <c r="C147">
        <v>4.0999999999999995E-3</v>
      </c>
      <c r="D147">
        <v>1.0024189999999988E-2</v>
      </c>
      <c r="E147">
        <v>5.5110968906111557E-2</v>
      </c>
    </row>
    <row r="148" spans="1:5" x14ac:dyDescent="0.35">
      <c r="A148" s="68">
        <v>38807</v>
      </c>
      <c r="B148">
        <v>1.0043</v>
      </c>
      <c r="C148">
        <v>4.3E-3</v>
      </c>
      <c r="D148">
        <v>1.4367294016999876E-2</v>
      </c>
      <c r="E148">
        <v>5.3223284039765284E-2</v>
      </c>
    </row>
    <row r="149" spans="1:5" x14ac:dyDescent="0.35">
      <c r="A149" s="68">
        <v>38837</v>
      </c>
      <c r="B149">
        <v>1.0021</v>
      </c>
      <c r="C149">
        <v>2.0999999999999999E-3</v>
      </c>
      <c r="D149">
        <v>1.6497465334435635E-2</v>
      </c>
      <c r="E149">
        <v>4.6331964842122098E-2</v>
      </c>
    </row>
    <row r="150" spans="1:5" x14ac:dyDescent="0.35">
      <c r="A150" s="68">
        <v>38868</v>
      </c>
      <c r="B150">
        <v>1.0009999999999999</v>
      </c>
      <c r="C150">
        <v>1E-3</v>
      </c>
      <c r="D150">
        <v>1.7513962799770022E-2</v>
      </c>
      <c r="E150">
        <v>4.2271168083355626E-2</v>
      </c>
    </row>
    <row r="151" spans="1:5" x14ac:dyDescent="0.35">
      <c r="A151" s="68">
        <v>38898</v>
      </c>
      <c r="B151">
        <v>0.99790000000000001</v>
      </c>
      <c r="C151">
        <v>-2.0999999999999999E-3</v>
      </c>
      <c r="D151">
        <v>1.537718347789041E-2</v>
      </c>
      <c r="E151">
        <v>4.0290456721725043E-2</v>
      </c>
    </row>
    <row r="152" spans="1:5" x14ac:dyDescent="0.35">
      <c r="A152" s="68">
        <v>38929</v>
      </c>
      <c r="B152">
        <v>1.0019</v>
      </c>
      <c r="C152">
        <v>1.9E-3</v>
      </c>
      <c r="D152">
        <v>1.7306400126498422E-2</v>
      </c>
      <c r="E152">
        <v>3.9667838992016646E-2</v>
      </c>
    </row>
    <row r="153" spans="1:5" x14ac:dyDescent="0.35">
      <c r="A153" s="68">
        <v>38960</v>
      </c>
      <c r="B153">
        <v>1.0004999999999999</v>
      </c>
      <c r="C153">
        <v>5.0000000000000001E-4</v>
      </c>
      <c r="D153">
        <v>1.7815053326561525E-2</v>
      </c>
      <c r="E153">
        <v>3.8422354908168144E-2</v>
      </c>
    </row>
    <row r="154" spans="1:5" x14ac:dyDescent="0.35">
      <c r="A154" s="68">
        <v>38990</v>
      </c>
      <c r="B154">
        <v>1.0021</v>
      </c>
      <c r="C154">
        <v>2.0999999999999999E-3</v>
      </c>
      <c r="D154">
        <v>1.9952464938547188E-2</v>
      </c>
      <c r="E154">
        <v>3.6973634134006339E-2</v>
      </c>
    </row>
    <row r="155" spans="1:5" x14ac:dyDescent="0.35">
      <c r="A155" s="68">
        <v>39021</v>
      </c>
      <c r="B155">
        <v>1.0033000000000001</v>
      </c>
      <c r="C155">
        <v>3.3E-3</v>
      </c>
      <c r="D155">
        <v>2.3318308072844518E-2</v>
      </c>
      <c r="E155">
        <v>3.2650766378807372E-2</v>
      </c>
    </row>
    <row r="156" spans="1:5" x14ac:dyDescent="0.35">
      <c r="A156" s="68">
        <v>39051</v>
      </c>
      <c r="B156">
        <v>1.0031000000000001</v>
      </c>
      <c r="C156">
        <v>3.0999999999999999E-3</v>
      </c>
      <c r="D156">
        <v>2.6490594827870417E-2</v>
      </c>
      <c r="E156">
        <v>3.0185960969250969E-2</v>
      </c>
    </row>
    <row r="157" spans="1:5" x14ac:dyDescent="0.35">
      <c r="A157" s="68">
        <v>39082</v>
      </c>
      <c r="B157">
        <v>1.0047999999999999</v>
      </c>
      <c r="C157">
        <v>4.7999999999999996E-3</v>
      </c>
      <c r="D157">
        <v>3.1417749683044116E-2</v>
      </c>
      <c r="E157">
        <v>3.1417749683044116E-2</v>
      </c>
    </row>
    <row r="158" spans="1:5" x14ac:dyDescent="0.35">
      <c r="A158" s="68">
        <v>39113</v>
      </c>
      <c r="B158">
        <v>1.0044</v>
      </c>
      <c r="C158">
        <v>4.4000000000000003E-3</v>
      </c>
      <c r="D158">
        <v>4.3999999999999595E-3</v>
      </c>
      <c r="E158">
        <v>2.9879697566010499E-2</v>
      </c>
    </row>
    <row r="159" spans="1:5" x14ac:dyDescent="0.35">
      <c r="A159" s="68">
        <v>39141</v>
      </c>
      <c r="B159">
        <v>1.0044</v>
      </c>
      <c r="C159">
        <v>4.4000000000000003E-3</v>
      </c>
      <c r="D159">
        <v>8.8193599999999428E-3</v>
      </c>
      <c r="E159">
        <v>3.0187399895728051E-2</v>
      </c>
    </row>
    <row r="160" spans="1:5" x14ac:dyDescent="0.35">
      <c r="A160" s="68">
        <v>39172</v>
      </c>
      <c r="B160">
        <v>1.0037</v>
      </c>
      <c r="C160">
        <v>3.7000000000000002E-3</v>
      </c>
      <c r="D160">
        <v>1.2551991632000048E-2</v>
      </c>
      <c r="E160">
        <v>2.9571933959317231E-2</v>
      </c>
    </row>
    <row r="161" spans="1:5" x14ac:dyDescent="0.35">
      <c r="A161" s="68">
        <v>39202</v>
      </c>
      <c r="B161">
        <v>1.0024999999999999</v>
      </c>
      <c r="C161">
        <v>2.5000000000000001E-3</v>
      </c>
      <c r="D161">
        <v>1.5083371611080088E-2</v>
      </c>
      <c r="E161">
        <v>2.9982899704835475E-2</v>
      </c>
    </row>
    <row r="162" spans="1:5" x14ac:dyDescent="0.35">
      <c r="A162" s="68">
        <v>39233</v>
      </c>
      <c r="B162">
        <v>1.0027999999999999</v>
      </c>
      <c r="C162">
        <v>2.8000000000000004E-3</v>
      </c>
      <c r="D162">
        <v>1.792560505159102E-2</v>
      </c>
      <c r="E162">
        <v>3.1835016807201688E-2</v>
      </c>
    </row>
    <row r="163" spans="1:5" x14ac:dyDescent="0.35">
      <c r="A163" s="68">
        <v>39263</v>
      </c>
      <c r="B163">
        <v>1.0027999999999999</v>
      </c>
      <c r="C163">
        <v>2.8000000000000004E-3</v>
      </c>
      <c r="D163">
        <v>2.0775796745735375E-2</v>
      </c>
      <c r="E163">
        <v>3.6901648315724955E-2</v>
      </c>
    </row>
    <row r="164" spans="1:5" x14ac:dyDescent="0.35">
      <c r="A164" s="68">
        <v>39294</v>
      </c>
      <c r="B164">
        <v>1.0024</v>
      </c>
      <c r="C164">
        <v>2.3999999999999998E-3</v>
      </c>
      <c r="D164">
        <v>2.3225658657925141E-2</v>
      </c>
      <c r="E164">
        <v>3.7419115951375481E-2</v>
      </c>
    </row>
    <row r="165" spans="1:5" x14ac:dyDescent="0.35">
      <c r="A165" s="68">
        <v>39325</v>
      </c>
      <c r="B165">
        <v>1.0046999999999999</v>
      </c>
      <c r="C165">
        <v>4.6999999999999993E-3</v>
      </c>
      <c r="D165">
        <v>2.8034819253617282E-2</v>
      </c>
      <c r="E165">
        <v>4.1774098746973021E-2</v>
      </c>
    </row>
    <row r="166" spans="1:5" x14ac:dyDescent="0.35">
      <c r="A166" s="68">
        <v>39355</v>
      </c>
      <c r="B166">
        <v>1.0018</v>
      </c>
      <c r="C166">
        <v>1.8E-3</v>
      </c>
      <c r="D166">
        <v>2.9885281928273777E-2</v>
      </c>
      <c r="E166">
        <v>4.1462221459652282E-2</v>
      </c>
    </row>
    <row r="167" spans="1:5" x14ac:dyDescent="0.35">
      <c r="A167" s="68">
        <v>39386</v>
      </c>
      <c r="B167">
        <v>1.0029999999999999</v>
      </c>
      <c r="C167">
        <v>3.0000000000000001E-3</v>
      </c>
      <c r="D167">
        <v>3.2974937774058466E-2</v>
      </c>
      <c r="E167">
        <v>4.115081044954727E-2</v>
      </c>
    </row>
    <row r="168" spans="1:5" x14ac:dyDescent="0.35">
      <c r="A168" s="68">
        <v>39416</v>
      </c>
      <c r="B168">
        <v>1.0038</v>
      </c>
      <c r="C168">
        <v>3.8E-3</v>
      </c>
      <c r="D168">
        <v>3.6900242537599937E-2</v>
      </c>
      <c r="E168">
        <v>4.1877363701779968E-2</v>
      </c>
    </row>
    <row r="169" spans="1:5" x14ac:dyDescent="0.35">
      <c r="A169" s="68">
        <v>39447</v>
      </c>
      <c r="B169">
        <v>1.0074000000000001</v>
      </c>
      <c r="C169">
        <v>7.4000000000000003E-3</v>
      </c>
      <c r="D169">
        <v>4.4573304332378161E-2</v>
      </c>
      <c r="E169">
        <v>4.4573304332378161E-2</v>
      </c>
    </row>
    <row r="170" spans="1:5" x14ac:dyDescent="0.35">
      <c r="A170" s="68">
        <v>39478</v>
      </c>
      <c r="B170">
        <v>1.0054000000000001</v>
      </c>
      <c r="C170">
        <v>5.4000000000000003E-3</v>
      </c>
      <c r="D170">
        <v>5.4000000000000714E-3</v>
      </c>
      <c r="E170">
        <v>4.5613301648519844E-2</v>
      </c>
    </row>
    <row r="171" spans="1:5" x14ac:dyDescent="0.35">
      <c r="A171" s="68">
        <v>39507</v>
      </c>
      <c r="B171">
        <v>1.0048999999999999</v>
      </c>
      <c r="C171">
        <v>4.8999999999999998E-3</v>
      </c>
      <c r="D171">
        <v>1.0326459999999926E-2</v>
      </c>
      <c r="E171">
        <v>4.6133818027277451E-2</v>
      </c>
    </row>
    <row r="172" spans="1:5" x14ac:dyDescent="0.35">
      <c r="A172" s="68">
        <v>39538</v>
      </c>
      <c r="B172">
        <v>1.0047999999999999</v>
      </c>
      <c r="C172">
        <v>4.7999999999999996E-3</v>
      </c>
      <c r="D172">
        <v>1.5176027007999915E-2</v>
      </c>
      <c r="E172">
        <v>4.7280323158122917E-2</v>
      </c>
    </row>
    <row r="173" spans="1:5" x14ac:dyDescent="0.35">
      <c r="A173" s="68">
        <v>39568</v>
      </c>
      <c r="B173">
        <v>1.0055000000000001</v>
      </c>
      <c r="C173">
        <v>5.5000000000000005E-3</v>
      </c>
      <c r="D173">
        <v>2.0759495156543961E-2</v>
      </c>
      <c r="E173">
        <v>5.0414329112711043E-2</v>
      </c>
    </row>
    <row r="174" spans="1:5" x14ac:dyDescent="0.35">
      <c r="A174" s="68">
        <v>39599</v>
      </c>
      <c r="B174">
        <v>1.0079</v>
      </c>
      <c r="C174">
        <v>7.9000000000000008E-3</v>
      </c>
      <c r="D174">
        <v>2.8823495168280644E-2</v>
      </c>
      <c r="E174">
        <v>5.5756484157062136E-2</v>
      </c>
    </row>
    <row r="175" spans="1:5" x14ac:dyDescent="0.35">
      <c r="A175" s="68">
        <v>39629</v>
      </c>
      <c r="B175">
        <v>1.0074000000000001</v>
      </c>
      <c r="C175">
        <v>7.4000000000000003E-3</v>
      </c>
      <c r="D175">
        <v>3.6436789032525896E-2</v>
      </c>
      <c r="E175">
        <v>6.0599403809158403E-2</v>
      </c>
    </row>
    <row r="176" spans="1:5" x14ac:dyDescent="0.35">
      <c r="A176" s="68">
        <v>39660</v>
      </c>
      <c r="B176">
        <v>1.0053000000000001</v>
      </c>
      <c r="C176">
        <v>5.3E-3</v>
      </c>
      <c r="D176">
        <v>4.1929904014398334E-2</v>
      </c>
      <c r="E176">
        <v>6.3667777982189921E-2</v>
      </c>
    </row>
    <row r="177" spans="1:5" x14ac:dyDescent="0.35">
      <c r="A177" s="68">
        <v>39691</v>
      </c>
      <c r="B177">
        <v>1.0027999999999999</v>
      </c>
      <c r="C177">
        <v>2.8000000000000004E-3</v>
      </c>
      <c r="D177">
        <v>4.4847307745638609E-2</v>
      </c>
      <c r="E177">
        <v>6.1656263322922511E-2</v>
      </c>
    </row>
    <row r="178" spans="1:5" x14ac:dyDescent="0.35">
      <c r="A178" s="68">
        <v>39721</v>
      </c>
      <c r="B178">
        <v>1.0025999999999999</v>
      </c>
      <c r="C178">
        <v>2.5999999999999999E-3</v>
      </c>
      <c r="D178">
        <v>4.756391074577726E-2</v>
      </c>
      <c r="E178">
        <v>6.2504062295430485E-2</v>
      </c>
    </row>
    <row r="179" spans="1:5" x14ac:dyDescent="0.35">
      <c r="A179" s="68">
        <v>39752</v>
      </c>
      <c r="B179">
        <v>1.0044999999999999</v>
      </c>
      <c r="C179">
        <v>4.5000000000000005E-3</v>
      </c>
      <c r="D179">
        <v>5.2277948344133129E-2</v>
      </c>
      <c r="E179">
        <v>6.4093051421495018E-2</v>
      </c>
    </row>
    <row r="180" spans="1:5" x14ac:dyDescent="0.35">
      <c r="A180" s="68">
        <v>39782</v>
      </c>
      <c r="B180">
        <v>1.0036</v>
      </c>
      <c r="C180">
        <v>3.5999999999999999E-3</v>
      </c>
      <c r="D180">
        <v>5.6066148958171969E-2</v>
      </c>
      <c r="E180">
        <v>6.3881038460462669E-2</v>
      </c>
    </row>
    <row r="181" spans="1:5" x14ac:dyDescent="0.35">
      <c r="A181" s="68">
        <v>39813</v>
      </c>
      <c r="B181">
        <v>1.0027999999999999</v>
      </c>
      <c r="C181">
        <v>2.8000000000000004E-3</v>
      </c>
      <c r="D181">
        <v>5.9023134175254732E-2</v>
      </c>
      <c r="E181">
        <v>5.9023134175254732E-2</v>
      </c>
    </row>
    <row r="182" spans="1:5" x14ac:dyDescent="0.35">
      <c r="A182" s="68">
        <v>39844</v>
      </c>
      <c r="B182">
        <v>1.0047999999999999</v>
      </c>
      <c r="C182">
        <v>4.7999999999999996E-3</v>
      </c>
      <c r="D182">
        <v>4.7999999999999154E-3</v>
      </c>
      <c r="E182">
        <v>5.8391133100553327E-2</v>
      </c>
    </row>
    <row r="183" spans="1:5" x14ac:dyDescent="0.35">
      <c r="A183" s="68">
        <v>39872</v>
      </c>
      <c r="B183">
        <v>1.0055000000000001</v>
      </c>
      <c r="C183">
        <v>5.5000000000000005E-3</v>
      </c>
      <c r="D183">
        <v>1.0326400000000069E-2</v>
      </c>
      <c r="E183">
        <v>5.9023071283317963E-2</v>
      </c>
    </row>
    <row r="184" spans="1:5" x14ac:dyDescent="0.35">
      <c r="A184" s="68">
        <v>39903</v>
      </c>
      <c r="B184">
        <v>1.002</v>
      </c>
      <c r="C184">
        <v>2E-3</v>
      </c>
      <c r="D184">
        <v>1.2347052800000036E-2</v>
      </c>
      <c r="E184">
        <v>5.6071971960474087E-2</v>
      </c>
    </row>
    <row r="185" spans="1:5" x14ac:dyDescent="0.35">
      <c r="A185" s="68">
        <v>39933</v>
      </c>
      <c r="B185">
        <v>1.0047999999999999</v>
      </c>
      <c r="C185">
        <v>4.7999999999999996E-3</v>
      </c>
      <c r="D185">
        <v>1.7206318653439912E-2</v>
      </c>
      <c r="E185">
        <v>5.5336765217190331E-2</v>
      </c>
    </row>
    <row r="186" spans="1:5" x14ac:dyDescent="0.35">
      <c r="A186" s="68">
        <v>39964</v>
      </c>
      <c r="B186">
        <v>1.0046999999999999</v>
      </c>
      <c r="C186">
        <v>4.6999999999999993E-3</v>
      </c>
      <c r="D186">
        <v>2.1987188351110909E-2</v>
      </c>
      <c r="E186">
        <v>5.1986157370483621E-2</v>
      </c>
    </row>
    <row r="187" spans="1:5" x14ac:dyDescent="0.35">
      <c r="A187" s="68">
        <v>39994</v>
      </c>
      <c r="B187">
        <v>1.0036</v>
      </c>
      <c r="C187">
        <v>3.5999999999999999E-3</v>
      </c>
      <c r="D187">
        <v>2.5666342229174965E-2</v>
      </c>
      <c r="E187">
        <v>4.8017974525528695E-2</v>
      </c>
    </row>
    <row r="188" spans="1:5" x14ac:dyDescent="0.35">
      <c r="A188" s="68">
        <v>40025</v>
      </c>
      <c r="B188">
        <v>1.0024</v>
      </c>
      <c r="C188">
        <v>2.3999999999999998E-3</v>
      </c>
      <c r="D188">
        <v>2.8127941450524885E-2</v>
      </c>
      <c r="E188">
        <v>4.4994745513169843E-2</v>
      </c>
    </row>
    <row r="189" spans="1:5" x14ac:dyDescent="0.35">
      <c r="A189" s="68">
        <v>40056</v>
      </c>
      <c r="B189">
        <v>1.0015000000000001</v>
      </c>
      <c r="C189">
        <v>1.5E-3</v>
      </c>
      <c r="D189">
        <v>2.9670133362700746E-2</v>
      </c>
      <c r="E189">
        <v>4.364004550402889E-2</v>
      </c>
    </row>
    <row r="190" spans="1:5" x14ac:dyDescent="0.35">
      <c r="A190" s="68">
        <v>40086</v>
      </c>
      <c r="B190">
        <v>1.0024</v>
      </c>
      <c r="C190">
        <v>2.3999999999999998E-3</v>
      </c>
      <c r="D190">
        <v>3.2141341682771163E-2</v>
      </c>
      <c r="E190">
        <v>4.3431858780409227E-2</v>
      </c>
    </row>
    <row r="191" spans="1:5" x14ac:dyDescent="0.35">
      <c r="A191" s="68">
        <v>40117</v>
      </c>
      <c r="B191">
        <v>1.0027999999999999</v>
      </c>
      <c r="C191">
        <v>2.8000000000000004E-3</v>
      </c>
      <c r="D191">
        <v>3.5031337439482835E-2</v>
      </c>
      <c r="E191">
        <v>4.1665971114977163E-2</v>
      </c>
    </row>
    <row r="192" spans="1:5" x14ac:dyDescent="0.35">
      <c r="A192" s="68">
        <v>40147</v>
      </c>
      <c r="B192">
        <v>1.0041</v>
      </c>
      <c r="C192">
        <v>4.0999999999999995E-3</v>
      </c>
      <c r="D192">
        <v>3.9274965922984739E-2</v>
      </c>
      <c r="E192">
        <v>4.218493582756877E-2</v>
      </c>
    </row>
    <row r="193" spans="1:5" x14ac:dyDescent="0.35">
      <c r="A193" s="68">
        <v>40178</v>
      </c>
      <c r="B193">
        <v>1.0037</v>
      </c>
      <c r="C193">
        <v>3.7000000000000002E-3</v>
      </c>
      <c r="D193">
        <v>4.3120283296899764E-2</v>
      </c>
      <c r="E193">
        <v>4.3120283296899764E-2</v>
      </c>
    </row>
    <row r="194" spans="1:5" x14ac:dyDescent="0.35">
      <c r="A194" s="68">
        <v>40209</v>
      </c>
      <c r="B194">
        <v>1.0075000000000001</v>
      </c>
      <c r="C194">
        <v>7.4999999999999997E-3</v>
      </c>
      <c r="D194">
        <v>7.5000000000000622E-3</v>
      </c>
      <c r="E194">
        <v>4.5923253803370701E-2</v>
      </c>
    </row>
    <row r="195" spans="1:5" x14ac:dyDescent="0.35">
      <c r="A195" s="68">
        <v>40237</v>
      </c>
      <c r="B195">
        <v>1.0078</v>
      </c>
      <c r="C195">
        <v>7.8000000000000005E-3</v>
      </c>
      <c r="D195">
        <v>1.5358500000000053E-2</v>
      </c>
      <c r="E195">
        <v>4.831571873002205E-2</v>
      </c>
    </row>
    <row r="196" spans="1:5" x14ac:dyDescent="0.35">
      <c r="A196" s="68">
        <v>40268</v>
      </c>
      <c r="B196">
        <v>1.0052000000000001</v>
      </c>
      <c r="C196">
        <v>5.1999999999999998E-3</v>
      </c>
      <c r="D196">
        <v>2.0638364200000092E-2</v>
      </c>
      <c r="E196">
        <v>5.1663633201016079E-2</v>
      </c>
    </row>
    <row r="197" spans="1:5" x14ac:dyDescent="0.35">
      <c r="A197" s="68">
        <v>40298</v>
      </c>
      <c r="B197">
        <v>1.0057</v>
      </c>
      <c r="C197">
        <v>5.6999999999999993E-3</v>
      </c>
      <c r="D197">
        <v>2.6456002875940188E-2</v>
      </c>
      <c r="E197">
        <v>5.2605608987123853E-2</v>
      </c>
    </row>
    <row r="198" spans="1:5" x14ac:dyDescent="0.35">
      <c r="A198" s="68">
        <v>40329</v>
      </c>
      <c r="B198">
        <v>1.0043</v>
      </c>
      <c r="C198">
        <v>4.3E-3</v>
      </c>
      <c r="D198">
        <v>3.0869763688306628E-2</v>
      </c>
      <c r="E198">
        <v>5.2186536384759563E-2</v>
      </c>
    </row>
    <row r="199" spans="1:5" x14ac:dyDescent="0.35">
      <c r="A199" s="68">
        <v>40359</v>
      </c>
      <c r="B199">
        <v>1</v>
      </c>
      <c r="C199">
        <v>0</v>
      </c>
      <c r="D199">
        <v>3.0869763688306628E-2</v>
      </c>
      <c r="E199">
        <v>4.8412252276564427E-2</v>
      </c>
    </row>
    <row r="200" spans="1:5" x14ac:dyDescent="0.35">
      <c r="A200" s="68">
        <v>40390</v>
      </c>
      <c r="B200">
        <v>1.0001</v>
      </c>
      <c r="C200">
        <v>1E-4</v>
      </c>
      <c r="D200">
        <v>3.0972850664675367E-2</v>
      </c>
      <c r="E200">
        <v>4.6006677475849855E-2</v>
      </c>
    </row>
    <row r="201" spans="1:5" x14ac:dyDescent="0.35">
      <c r="A201" s="68">
        <v>40421</v>
      </c>
      <c r="B201">
        <v>1.0004</v>
      </c>
      <c r="C201">
        <v>4.0000000000000002E-4</v>
      </c>
      <c r="D201">
        <v>3.1385239804941234E-2</v>
      </c>
      <c r="E201">
        <v>4.4857793456655193E-2</v>
      </c>
    </row>
    <row r="202" spans="1:5" x14ac:dyDescent="0.35">
      <c r="A202" s="68">
        <v>40451</v>
      </c>
      <c r="B202">
        <v>1.0044999999999999</v>
      </c>
      <c r="C202">
        <v>4.5000000000000005E-3</v>
      </c>
      <c r="D202">
        <v>3.6026473384063395E-2</v>
      </c>
      <c r="E202">
        <v>4.704674134797493E-2</v>
      </c>
    </row>
    <row r="203" spans="1:5" x14ac:dyDescent="0.35">
      <c r="A203" s="68">
        <v>40482</v>
      </c>
      <c r="B203">
        <v>1.0075000000000001</v>
      </c>
      <c r="C203">
        <v>7.4999999999999997E-3</v>
      </c>
      <c r="D203">
        <v>4.3796671934444031E-2</v>
      </c>
      <c r="E203">
        <v>5.1954120371045853E-2</v>
      </c>
    </row>
    <row r="204" spans="1:5" x14ac:dyDescent="0.35">
      <c r="A204" s="68">
        <v>40512</v>
      </c>
      <c r="B204">
        <v>1.0083</v>
      </c>
      <c r="C204">
        <v>8.3000000000000001E-3</v>
      </c>
      <c r="D204">
        <v>5.2460184311499791E-2</v>
      </c>
      <c r="E204">
        <v>5.6354286993452574E-2</v>
      </c>
    </row>
    <row r="205" spans="1:5" x14ac:dyDescent="0.35">
      <c r="A205" s="68">
        <v>40543</v>
      </c>
      <c r="B205">
        <v>1.0063</v>
      </c>
      <c r="C205">
        <v>6.3E-3</v>
      </c>
      <c r="D205">
        <v>5.9090683472662109E-2</v>
      </c>
      <c r="E205">
        <v>5.9090683472662109E-2</v>
      </c>
    </row>
    <row r="206" spans="1:5" x14ac:dyDescent="0.35">
      <c r="A206" s="68">
        <v>40574</v>
      </c>
      <c r="B206">
        <v>1.0083</v>
      </c>
      <c r="C206">
        <v>8.3000000000000001E-3</v>
      </c>
      <c r="D206">
        <v>8.2999999999999741E-3</v>
      </c>
      <c r="E206">
        <v>5.9931648779638191E-2</v>
      </c>
    </row>
    <row r="207" spans="1:5" x14ac:dyDescent="0.35">
      <c r="A207" s="68">
        <v>40602</v>
      </c>
      <c r="B207">
        <v>1.008</v>
      </c>
      <c r="C207">
        <v>8.0000000000000002E-3</v>
      </c>
      <c r="D207">
        <v>1.6366399999999892E-2</v>
      </c>
      <c r="E207">
        <v>6.014199441345025E-2</v>
      </c>
    </row>
    <row r="208" spans="1:5" x14ac:dyDescent="0.35">
      <c r="A208" s="68">
        <v>40633</v>
      </c>
      <c r="B208">
        <v>1.0079</v>
      </c>
      <c r="C208">
        <v>7.9000000000000008E-3</v>
      </c>
      <c r="D208">
        <v>2.4395694559999903E-2</v>
      </c>
      <c r="E208">
        <v>6.2989570403219952E-2</v>
      </c>
    </row>
    <row r="209" spans="1:5" x14ac:dyDescent="0.35">
      <c r="A209" s="68">
        <v>40663</v>
      </c>
      <c r="B209">
        <v>1.0077</v>
      </c>
      <c r="C209">
        <v>7.7000000000000002E-3</v>
      </c>
      <c r="D209">
        <v>3.228354140811196E-2</v>
      </c>
      <c r="E209">
        <v>6.5103500144501059E-2</v>
      </c>
    </row>
    <row r="210" spans="1:5" x14ac:dyDescent="0.35">
      <c r="A210" s="68">
        <v>40694</v>
      </c>
      <c r="B210">
        <v>1.0046999999999999</v>
      </c>
      <c r="C210">
        <v>4.6999999999999993E-3</v>
      </c>
      <c r="D210">
        <v>3.7135274052729983E-2</v>
      </c>
      <c r="E210">
        <v>6.5527717410316155E-2</v>
      </c>
    </row>
    <row r="211" spans="1:5" x14ac:dyDescent="0.35">
      <c r="A211" s="68">
        <v>40724</v>
      </c>
      <c r="B211">
        <v>1.0015000000000001</v>
      </c>
      <c r="C211">
        <v>1.5E-3</v>
      </c>
      <c r="D211">
        <v>3.8690976963809076E-2</v>
      </c>
      <c r="E211">
        <v>6.7126008986431618E-2</v>
      </c>
    </row>
    <row r="212" spans="1:5" x14ac:dyDescent="0.35">
      <c r="A212" s="68">
        <v>40755</v>
      </c>
      <c r="B212">
        <v>1.0016</v>
      </c>
      <c r="C212">
        <v>1.6000000000000001E-3</v>
      </c>
      <c r="D212">
        <v>4.0352882526951239E-2</v>
      </c>
      <c r="E212">
        <v>6.8726537947014554E-2</v>
      </c>
    </row>
    <row r="213" spans="1:5" x14ac:dyDescent="0.35">
      <c r="A213" s="68">
        <v>40786</v>
      </c>
      <c r="B213">
        <v>1.0037</v>
      </c>
      <c r="C213">
        <v>3.7000000000000002E-3</v>
      </c>
      <c r="D213">
        <v>4.4202188192300929E-2</v>
      </c>
      <c r="E213">
        <v>7.2251925367271985E-2</v>
      </c>
    </row>
    <row r="214" spans="1:5" x14ac:dyDescent="0.35">
      <c r="A214" s="68">
        <v>40816</v>
      </c>
      <c r="B214">
        <v>1.0053000000000001</v>
      </c>
      <c r="C214">
        <v>5.3E-3</v>
      </c>
      <c r="D214">
        <v>4.97364597897203E-2</v>
      </c>
      <c r="E214">
        <v>7.3105884093298767E-2</v>
      </c>
    </row>
    <row r="215" spans="1:5" x14ac:dyDescent="0.35">
      <c r="A215" s="68">
        <v>40847</v>
      </c>
      <c r="B215">
        <v>1.0043</v>
      </c>
      <c r="C215">
        <v>4.3E-3</v>
      </c>
      <c r="D215">
        <v>5.4250326566816165E-2</v>
      </c>
      <c r="E215">
        <v>6.9697508084267445E-2</v>
      </c>
    </row>
    <row r="216" spans="1:5" x14ac:dyDescent="0.35">
      <c r="A216" s="68">
        <v>40877</v>
      </c>
      <c r="B216">
        <v>1.0052000000000001</v>
      </c>
      <c r="C216">
        <v>5.1999999999999998E-3</v>
      </c>
      <c r="D216">
        <v>5.9732428264963611E-2</v>
      </c>
      <c r="E216">
        <v>6.6408742563032863E-2</v>
      </c>
    </row>
    <row r="217" spans="1:5" x14ac:dyDescent="0.35">
      <c r="A217" s="68">
        <v>40908</v>
      </c>
      <c r="B217">
        <v>1.0049999999999999</v>
      </c>
      <c r="C217">
        <v>5.0000000000000001E-3</v>
      </c>
      <c r="D217">
        <v>6.5031090406288294E-2</v>
      </c>
      <c r="E217">
        <v>6.5031090406288294E-2</v>
      </c>
    </row>
    <row r="218" spans="1:5" x14ac:dyDescent="0.35">
      <c r="A218" s="68">
        <v>40939</v>
      </c>
      <c r="B218">
        <v>1.0056</v>
      </c>
      <c r="C218">
        <v>5.6000000000000008E-3</v>
      </c>
      <c r="D218">
        <v>5.6000000000000494E-3</v>
      </c>
      <c r="E218">
        <v>6.2179177340636604E-2</v>
      </c>
    </row>
    <row r="219" spans="1:5" x14ac:dyDescent="0.35">
      <c r="A219" s="68">
        <v>40968</v>
      </c>
      <c r="B219">
        <v>1.0044999999999999</v>
      </c>
      <c r="C219">
        <v>4.5000000000000005E-3</v>
      </c>
      <c r="D219">
        <v>1.0125200000000056E-2</v>
      </c>
      <c r="E219">
        <v>5.8491055197092745E-2</v>
      </c>
    </row>
    <row r="220" spans="1:5" x14ac:dyDescent="0.35">
      <c r="A220" s="68">
        <v>40999</v>
      </c>
      <c r="B220">
        <v>1.0021</v>
      </c>
      <c r="C220">
        <v>2.0999999999999999E-3</v>
      </c>
      <c r="D220">
        <v>1.224646292000009E-2</v>
      </c>
      <c r="E220">
        <v>5.2399926989787238E-2</v>
      </c>
    </row>
    <row r="221" spans="1:5" x14ac:dyDescent="0.35">
      <c r="A221" s="68">
        <v>41029</v>
      </c>
      <c r="B221">
        <v>1.0064</v>
      </c>
      <c r="C221">
        <v>6.4000000000000003E-3</v>
      </c>
      <c r="D221">
        <v>1.872484028268806E-2</v>
      </c>
      <c r="E221">
        <v>5.1042261111959197E-2</v>
      </c>
    </row>
    <row r="222" spans="1:5" x14ac:dyDescent="0.35">
      <c r="A222" s="68">
        <v>41060</v>
      </c>
      <c r="B222">
        <v>1.0036</v>
      </c>
      <c r="C222">
        <v>3.5999999999999999E-3</v>
      </c>
      <c r="D222">
        <v>2.2392249707705814E-2</v>
      </c>
      <c r="E222">
        <v>4.9891523093423595E-2</v>
      </c>
    </row>
    <row r="223" spans="1:5" x14ac:dyDescent="0.35">
      <c r="A223" s="68">
        <v>41090</v>
      </c>
      <c r="B223">
        <v>1.0007999999999999</v>
      </c>
      <c r="C223">
        <v>8.0000000000000004E-4</v>
      </c>
      <c r="D223">
        <v>2.3210163507471959E-2</v>
      </c>
      <c r="E223">
        <v>4.9157699762254481E-2</v>
      </c>
    </row>
    <row r="224" spans="1:5" x14ac:dyDescent="0.35">
      <c r="A224" s="68">
        <v>41121</v>
      </c>
      <c r="B224">
        <v>1.0043</v>
      </c>
      <c r="C224">
        <v>4.3E-3</v>
      </c>
      <c r="D224">
        <v>2.7609967210554087E-2</v>
      </c>
      <c r="E224">
        <v>5.1985900430543408E-2</v>
      </c>
    </row>
    <row r="225" spans="1:5" x14ac:dyDescent="0.35">
      <c r="A225" s="68">
        <v>41152</v>
      </c>
      <c r="B225">
        <v>1.0041</v>
      </c>
      <c r="C225">
        <v>4.0999999999999995E-3</v>
      </c>
      <c r="D225">
        <v>3.1823168076117403E-2</v>
      </c>
      <c r="E225">
        <v>5.2405143591022219E-2</v>
      </c>
    </row>
    <row r="226" spans="1:5" x14ac:dyDescent="0.35">
      <c r="A226" s="68">
        <v>41182</v>
      </c>
      <c r="B226">
        <v>1.0057</v>
      </c>
      <c r="C226">
        <v>5.6999999999999993E-3</v>
      </c>
      <c r="D226">
        <v>3.7704560134151244E-2</v>
      </c>
      <c r="E226">
        <v>5.282388631203716E-2</v>
      </c>
    </row>
    <row r="227" spans="1:5" x14ac:dyDescent="0.35">
      <c r="A227" s="68">
        <v>41213</v>
      </c>
      <c r="B227">
        <v>1.0059</v>
      </c>
      <c r="C227">
        <v>5.8999999999999999E-3</v>
      </c>
      <c r="D227">
        <v>4.3827017038942762E-2</v>
      </c>
      <c r="E227">
        <v>5.4501192115182784E-2</v>
      </c>
    </row>
    <row r="228" spans="1:5" x14ac:dyDescent="0.35">
      <c r="A228" s="68">
        <v>41243</v>
      </c>
      <c r="B228">
        <v>1.006</v>
      </c>
      <c r="C228">
        <v>6.0000000000000001E-3</v>
      </c>
      <c r="D228">
        <v>5.0089979141176411E-2</v>
      </c>
      <c r="E228">
        <v>5.5340429036881744E-2</v>
      </c>
    </row>
    <row r="229" spans="1:5" x14ac:dyDescent="0.35">
      <c r="A229" s="68">
        <v>41274</v>
      </c>
      <c r="B229">
        <v>1.0079</v>
      </c>
      <c r="C229">
        <v>7.9000000000000008E-3</v>
      </c>
      <c r="D229">
        <v>5.8385689976391708E-2</v>
      </c>
      <c r="E229">
        <v>5.8385689976391708E-2</v>
      </c>
    </row>
    <row r="230" spans="1:5" x14ac:dyDescent="0.35">
      <c r="A230" s="68">
        <v>41305</v>
      </c>
      <c r="B230">
        <v>1.0085999999999999</v>
      </c>
      <c r="C230">
        <v>8.6E-3</v>
      </c>
      <c r="D230">
        <v>8.599999999999941E-3</v>
      </c>
      <c r="E230">
        <v>6.1543165185151905E-2</v>
      </c>
    </row>
    <row r="231" spans="1:5" x14ac:dyDescent="0.35">
      <c r="A231" s="68">
        <v>41333</v>
      </c>
      <c r="B231">
        <v>1.006</v>
      </c>
      <c r="C231">
        <v>6.0000000000000001E-3</v>
      </c>
      <c r="D231">
        <v>1.4651599999999876E-2</v>
      </c>
      <c r="E231">
        <v>6.3128346616488473E-2</v>
      </c>
    </row>
    <row r="232" spans="1:5" x14ac:dyDescent="0.35">
      <c r="A232" s="68">
        <v>41364</v>
      </c>
      <c r="B232">
        <v>1.0046999999999999</v>
      </c>
      <c r="C232">
        <v>4.6999999999999993E-3</v>
      </c>
      <c r="D232">
        <v>1.9420462519999848E-2</v>
      </c>
      <c r="E232">
        <v>6.5886687801203214E-2</v>
      </c>
    </row>
    <row r="233" spans="1:5" x14ac:dyDescent="0.35">
      <c r="A233" s="68">
        <v>41394</v>
      </c>
      <c r="B233">
        <v>1.0055000000000001</v>
      </c>
      <c r="C233">
        <v>5.5000000000000005E-3</v>
      </c>
      <c r="D233">
        <v>2.5027275063859822E-2</v>
      </c>
      <c r="E233">
        <v>6.4933490246532166E-2</v>
      </c>
    </row>
    <row r="234" spans="1:5" x14ac:dyDescent="0.35">
      <c r="A234" s="68">
        <v>41425</v>
      </c>
      <c r="B234">
        <v>1.0037</v>
      </c>
      <c r="C234">
        <v>3.7000000000000002E-3</v>
      </c>
      <c r="D234">
        <v>2.8819875981596077E-2</v>
      </c>
      <c r="E234">
        <v>6.5039601594703234E-2</v>
      </c>
    </row>
    <row r="235" spans="1:5" x14ac:dyDescent="0.35">
      <c r="A235" s="68">
        <v>41455</v>
      </c>
      <c r="B235">
        <v>1.0025999999999999</v>
      </c>
      <c r="C235">
        <v>2.5999999999999999E-3</v>
      </c>
      <c r="D235">
        <v>3.1494807659148139E-2</v>
      </c>
      <c r="E235">
        <v>6.6955140446492534E-2</v>
      </c>
    </row>
    <row r="236" spans="1:5" x14ac:dyDescent="0.35">
      <c r="A236" s="68">
        <v>41486</v>
      </c>
      <c r="B236">
        <v>1.0003</v>
      </c>
      <c r="C236">
        <v>2.9999999999999997E-4</v>
      </c>
      <c r="D236">
        <v>3.1804256101445771E-2</v>
      </c>
      <c r="E236">
        <v>6.2705592938988808E-2</v>
      </c>
    </row>
    <row r="237" spans="1:5" x14ac:dyDescent="0.35">
      <c r="A237" s="68">
        <v>41517</v>
      </c>
      <c r="B237">
        <v>1.0024</v>
      </c>
      <c r="C237">
        <v>2.3999999999999998E-3</v>
      </c>
      <c r="D237">
        <v>3.4280586316089101E-2</v>
      </c>
      <c r="E237">
        <v>6.0906370244041774E-2</v>
      </c>
    </row>
    <row r="238" spans="1:5" x14ac:dyDescent="0.35">
      <c r="A238" s="68">
        <v>41547</v>
      </c>
      <c r="B238">
        <v>1.0035000000000001</v>
      </c>
      <c r="C238">
        <v>3.4999999999999996E-3</v>
      </c>
      <c r="D238">
        <v>3.7900568368195442E-2</v>
      </c>
      <c r="E238">
        <v>5.8585604593711871E-2</v>
      </c>
    </row>
    <row r="239" spans="1:5" x14ac:dyDescent="0.35">
      <c r="A239" s="68">
        <v>41578</v>
      </c>
      <c r="B239">
        <v>1.0057</v>
      </c>
      <c r="C239">
        <v>5.6999999999999993E-3</v>
      </c>
      <c r="D239">
        <v>4.3816601607894246E-2</v>
      </c>
      <c r="E239">
        <v>5.8375129277160598E-2</v>
      </c>
    </row>
    <row r="240" spans="1:5" x14ac:dyDescent="0.35">
      <c r="A240" s="68">
        <v>41608</v>
      </c>
      <c r="B240">
        <v>1.0054000000000001</v>
      </c>
      <c r="C240">
        <v>5.4000000000000003E-3</v>
      </c>
      <c r="D240">
        <v>4.9453211256576868E-2</v>
      </c>
      <c r="E240">
        <v>5.774389162550464E-2</v>
      </c>
    </row>
    <row r="241" spans="1:5" x14ac:dyDescent="0.35">
      <c r="A241" s="68">
        <v>41639</v>
      </c>
      <c r="B241">
        <v>1.0092000000000001</v>
      </c>
      <c r="C241">
        <v>9.1999999999999998E-3</v>
      </c>
      <c r="D241">
        <v>5.9108180800137466E-2</v>
      </c>
      <c r="E241">
        <v>5.9108180800137466E-2</v>
      </c>
    </row>
    <row r="242" spans="1:5" x14ac:dyDescent="0.35">
      <c r="A242" s="68">
        <v>41670</v>
      </c>
      <c r="B242">
        <v>1.0055000000000001</v>
      </c>
      <c r="C242">
        <v>5.5000000000000005E-3</v>
      </c>
      <c r="D242">
        <v>5.5000000000000604E-3</v>
      </c>
      <c r="E242">
        <v>5.5852940506185389E-2</v>
      </c>
    </row>
    <row r="243" spans="1:5" x14ac:dyDescent="0.35">
      <c r="A243" s="68">
        <v>41698</v>
      </c>
      <c r="B243">
        <v>1.0068999999999999</v>
      </c>
      <c r="C243">
        <v>6.8999999999999999E-3</v>
      </c>
      <c r="D243">
        <v>1.2437950000000031E-2</v>
      </c>
      <c r="E243">
        <v>5.6797540552364412E-2</v>
      </c>
    </row>
    <row r="244" spans="1:5" x14ac:dyDescent="0.35">
      <c r="A244" s="68">
        <v>41729</v>
      </c>
      <c r="B244">
        <v>1.0092000000000001</v>
      </c>
      <c r="C244">
        <v>9.1999999999999998E-3</v>
      </c>
      <c r="D244">
        <v>2.1752379140000055E-2</v>
      </c>
      <c r="E244">
        <v>6.1530882776396734E-2</v>
      </c>
    </row>
    <row r="245" spans="1:5" x14ac:dyDescent="0.35">
      <c r="A245" s="68">
        <v>41759</v>
      </c>
      <c r="B245">
        <v>1.0066999999999999</v>
      </c>
      <c r="C245">
        <v>6.7000000000000002E-3</v>
      </c>
      <c r="D245">
        <v>2.8598120080237877E-2</v>
      </c>
      <c r="E245">
        <v>6.279775205469762E-2</v>
      </c>
    </row>
    <row r="246" spans="1:5" x14ac:dyDescent="0.35">
      <c r="A246" s="68">
        <v>41790</v>
      </c>
      <c r="B246">
        <v>1.0045999999999999</v>
      </c>
      <c r="C246">
        <v>4.5999999999999999E-3</v>
      </c>
      <c r="D246">
        <v>3.3329671432607011E-2</v>
      </c>
      <c r="E246">
        <v>6.3750743961491496E-2</v>
      </c>
    </row>
    <row r="247" spans="1:5" x14ac:dyDescent="0.35">
      <c r="A247" s="68">
        <v>41820</v>
      </c>
      <c r="B247">
        <v>1.004</v>
      </c>
      <c r="C247">
        <v>4.0000000000000001E-3</v>
      </c>
      <c r="D247">
        <v>3.7462990118337425E-2</v>
      </c>
      <c r="E247">
        <v>6.5236132991559836E-2</v>
      </c>
    </row>
    <row r="248" spans="1:5" x14ac:dyDescent="0.35">
      <c r="A248" s="68">
        <v>41851</v>
      </c>
      <c r="B248">
        <v>1.0001</v>
      </c>
      <c r="C248">
        <v>1E-4</v>
      </c>
      <c r="D248">
        <v>3.7566736417349311E-2</v>
      </c>
      <c r="E248">
        <v>6.5023149659961144E-2</v>
      </c>
    </row>
    <row r="249" spans="1:5" x14ac:dyDescent="0.35">
      <c r="A249" s="68">
        <v>41882</v>
      </c>
      <c r="B249">
        <v>1.0024999999999999</v>
      </c>
      <c r="C249">
        <v>2.5000000000000001E-3</v>
      </c>
      <c r="D249">
        <v>4.0160653258392687E-2</v>
      </c>
      <c r="E249">
        <v>6.5129396981355558E-2</v>
      </c>
    </row>
    <row r="250" spans="1:5" x14ac:dyDescent="0.35">
      <c r="A250" s="68">
        <v>41912</v>
      </c>
      <c r="B250">
        <v>1.0057</v>
      </c>
      <c r="C250">
        <v>5.6999999999999993E-3</v>
      </c>
      <c r="D250">
        <v>4.608956898196559E-2</v>
      </c>
      <c r="E250">
        <v>6.7464508763476649E-2</v>
      </c>
    </row>
    <row r="251" spans="1:5" x14ac:dyDescent="0.35">
      <c r="A251" s="68">
        <v>41943</v>
      </c>
      <c r="B251">
        <v>1.0042</v>
      </c>
      <c r="C251">
        <v>4.1999999999999997E-3</v>
      </c>
      <c r="D251">
        <v>5.0483145171689836E-2</v>
      </c>
      <c r="E251">
        <v>6.5872387093848683E-2</v>
      </c>
    </row>
    <row r="252" spans="1:5" x14ac:dyDescent="0.35">
      <c r="A252" s="68">
        <v>41973</v>
      </c>
      <c r="B252">
        <v>1.0051000000000001</v>
      </c>
      <c r="C252">
        <v>5.1000000000000004E-3</v>
      </c>
      <c r="D252">
        <v>5.5840609212065573E-2</v>
      </c>
      <c r="E252">
        <v>6.5554342816816602E-2</v>
      </c>
    </row>
    <row r="253" spans="1:5" x14ac:dyDescent="0.35">
      <c r="A253" s="68">
        <v>42004</v>
      </c>
      <c r="B253">
        <v>1.0078</v>
      </c>
      <c r="C253">
        <v>7.8000000000000005E-3</v>
      </c>
      <c r="D253">
        <v>6.407616596391974E-2</v>
      </c>
      <c r="E253">
        <v>6.407616596391974E-2</v>
      </c>
    </row>
    <row r="254" spans="1:5" x14ac:dyDescent="0.35">
      <c r="A254" s="68">
        <v>42035</v>
      </c>
      <c r="B254">
        <v>1.0124</v>
      </c>
      <c r="C254">
        <v>1.24E-2</v>
      </c>
      <c r="D254">
        <v>1.2399999999999967E-2</v>
      </c>
      <c r="E254">
        <v>7.1378130703005471E-2</v>
      </c>
    </row>
    <row r="255" spans="1:5" x14ac:dyDescent="0.35">
      <c r="A255" s="68">
        <v>42063</v>
      </c>
      <c r="B255">
        <v>1.0122</v>
      </c>
      <c r="C255">
        <v>1.2199999999999999E-2</v>
      </c>
      <c r="D255">
        <v>2.4751280000000042E-2</v>
      </c>
      <c r="E255">
        <v>7.7017522988958254E-2</v>
      </c>
    </row>
    <row r="256" spans="1:5" x14ac:dyDescent="0.35">
      <c r="A256" s="68">
        <v>42094</v>
      </c>
      <c r="B256">
        <v>1.0132000000000001</v>
      </c>
      <c r="C256">
        <v>1.32E-2</v>
      </c>
      <c r="D256">
        <v>3.8277996896000088E-2</v>
      </c>
      <c r="E256">
        <v>8.1286320147059721E-2</v>
      </c>
    </row>
    <row r="257" spans="1:5" x14ac:dyDescent="0.35">
      <c r="A257" s="68">
        <v>42124</v>
      </c>
      <c r="B257">
        <v>1.0071000000000001</v>
      </c>
      <c r="C257">
        <v>7.0999999999999995E-3</v>
      </c>
      <c r="D257">
        <v>4.5649770673961809E-2</v>
      </c>
      <c r="E257">
        <v>8.1715956114139621E-2</v>
      </c>
    </row>
    <row r="258" spans="1:5" x14ac:dyDescent="0.35">
      <c r="A258" s="68">
        <v>42155</v>
      </c>
      <c r="B258">
        <v>1.0074000000000001</v>
      </c>
      <c r="C258">
        <v>7.4000000000000003E-3</v>
      </c>
      <c r="D258">
        <v>5.3387578976949124E-2</v>
      </c>
      <c r="E258">
        <v>8.4730892085789655E-2</v>
      </c>
    </row>
    <row r="259" spans="1:5" x14ac:dyDescent="0.35">
      <c r="A259" s="68">
        <v>42185</v>
      </c>
      <c r="B259">
        <v>1.0079</v>
      </c>
      <c r="C259">
        <v>7.9000000000000008E-3</v>
      </c>
      <c r="D259">
        <v>6.17093408508671E-2</v>
      </c>
      <c r="E259">
        <v>8.8944488180545234E-2</v>
      </c>
    </row>
    <row r="260" spans="1:5" x14ac:dyDescent="0.35">
      <c r="A260" s="68">
        <v>42216</v>
      </c>
      <c r="B260">
        <v>1.0062</v>
      </c>
      <c r="C260">
        <v>6.1999999999999998E-3</v>
      </c>
      <c r="D260">
        <v>6.8291938764142524E-2</v>
      </c>
      <c r="E260">
        <v>9.5586385368727544E-2</v>
      </c>
    </row>
    <row r="261" spans="1:5" x14ac:dyDescent="0.35">
      <c r="A261" s="68">
        <v>42247</v>
      </c>
      <c r="B261">
        <v>1.0022</v>
      </c>
      <c r="C261">
        <v>2.2000000000000001E-3</v>
      </c>
      <c r="D261">
        <v>7.0642181029423545E-2</v>
      </c>
      <c r="E261">
        <v>9.5258529093804389E-2</v>
      </c>
    </row>
    <row r="262" spans="1:5" x14ac:dyDescent="0.35">
      <c r="A262" s="68">
        <v>42277</v>
      </c>
      <c r="B262">
        <v>1.0054000000000001</v>
      </c>
      <c r="C262">
        <v>5.4000000000000003E-3</v>
      </c>
      <c r="D262">
        <v>7.6423648806982492E-2</v>
      </c>
      <c r="E262">
        <v>9.4931813812181298E-2</v>
      </c>
    </row>
    <row r="263" spans="1:5" x14ac:dyDescent="0.35">
      <c r="A263" s="68">
        <v>42308</v>
      </c>
      <c r="B263">
        <v>1.0082</v>
      </c>
      <c r="C263">
        <v>8.199999999999999E-3</v>
      </c>
      <c r="D263">
        <v>8.5250322727199679E-2</v>
      </c>
      <c r="E263">
        <v>9.9293223148219312E-2</v>
      </c>
    </row>
    <row r="264" spans="1:5" x14ac:dyDescent="0.35">
      <c r="A264" s="68">
        <v>42338</v>
      </c>
      <c r="B264">
        <v>1.0101</v>
      </c>
      <c r="C264">
        <v>1.01E-2</v>
      </c>
      <c r="D264">
        <v>9.6211350986744382E-2</v>
      </c>
      <c r="E264">
        <v>0.10476179952444098</v>
      </c>
    </row>
    <row r="265" spans="1:5" x14ac:dyDescent="0.35">
      <c r="A265" s="68">
        <v>42369</v>
      </c>
      <c r="B265">
        <v>1.0096000000000001</v>
      </c>
      <c r="C265">
        <v>9.5999999999999992E-3</v>
      </c>
      <c r="D265">
        <v>0.10673497995621717</v>
      </c>
      <c r="E265">
        <v>0.10673497995621717</v>
      </c>
    </row>
    <row r="266" spans="1:5" x14ac:dyDescent="0.35">
      <c r="A266" s="68">
        <v>42400</v>
      </c>
      <c r="B266">
        <v>1.0126999999999999</v>
      </c>
      <c r="C266">
        <v>1.2699999999999999E-2</v>
      </c>
      <c r="D266">
        <v>1.2699999999999934E-2</v>
      </c>
      <c r="E266">
        <v>0.10706293382226528</v>
      </c>
    </row>
    <row r="267" spans="1:5" x14ac:dyDescent="0.35">
      <c r="A267" s="68">
        <v>42429</v>
      </c>
      <c r="B267">
        <v>1.0089999999999999</v>
      </c>
      <c r="C267">
        <v>9.0000000000000011E-3</v>
      </c>
      <c r="D267">
        <v>2.1814299999999731E-2</v>
      </c>
      <c r="E267">
        <v>0.1035630312454705</v>
      </c>
    </row>
    <row r="268" spans="1:5" x14ac:dyDescent="0.35">
      <c r="A268" s="68">
        <v>42460</v>
      </c>
      <c r="B268">
        <v>1.0043</v>
      </c>
      <c r="C268">
        <v>4.3E-3</v>
      </c>
      <c r="D268">
        <v>2.6208101489999747E-2</v>
      </c>
      <c r="E268">
        <v>9.3869277812698382E-2</v>
      </c>
    </row>
    <row r="269" spans="1:5" x14ac:dyDescent="0.35">
      <c r="A269" s="68">
        <v>42490</v>
      </c>
      <c r="B269">
        <v>1.0061</v>
      </c>
      <c r="C269">
        <v>6.0999999999999995E-3</v>
      </c>
      <c r="D269">
        <v>3.2467970909088706E-2</v>
      </c>
      <c r="E269">
        <v>9.2783120253555396E-2</v>
      </c>
    </row>
    <row r="270" spans="1:5" x14ac:dyDescent="0.35">
      <c r="A270" s="68">
        <v>42521</v>
      </c>
      <c r="B270">
        <v>1.0078</v>
      </c>
      <c r="C270">
        <v>7.8000000000000005E-3</v>
      </c>
      <c r="D270">
        <v>4.0521221082179704E-2</v>
      </c>
      <c r="E270">
        <v>9.3217022624114465E-2</v>
      </c>
    </row>
    <row r="271" spans="1:5" x14ac:dyDescent="0.35">
      <c r="A271" s="68">
        <v>42551</v>
      </c>
      <c r="B271">
        <v>1.0035000000000001</v>
      </c>
      <c r="C271">
        <v>3.4999999999999996E-3</v>
      </c>
      <c r="D271">
        <v>4.4163045355967379E-2</v>
      </c>
      <c r="E271">
        <v>8.8444570099512898E-2</v>
      </c>
    </row>
    <row r="272" spans="1:5" x14ac:dyDescent="0.35">
      <c r="A272" s="68">
        <v>42582</v>
      </c>
      <c r="B272">
        <v>1.0052000000000001</v>
      </c>
      <c r="C272">
        <v>5.1999999999999998E-3</v>
      </c>
      <c r="D272">
        <v>4.9592693191818471E-2</v>
      </c>
      <c r="E272">
        <v>8.7362832303747195E-2</v>
      </c>
    </row>
    <row r="273" spans="1:5" x14ac:dyDescent="0.35">
      <c r="A273" s="68">
        <v>42613</v>
      </c>
      <c r="B273">
        <v>1.0044</v>
      </c>
      <c r="C273">
        <v>4.4000000000000003E-3</v>
      </c>
      <c r="D273">
        <v>5.4210901041862325E-2</v>
      </c>
      <c r="E273">
        <v>8.9749779251530493E-2</v>
      </c>
    </row>
    <row r="274" spans="1:5" x14ac:dyDescent="0.35">
      <c r="A274" s="68">
        <v>42643</v>
      </c>
      <c r="B274">
        <v>1.0007999999999999</v>
      </c>
      <c r="C274">
        <v>8.0000000000000004E-4</v>
      </c>
      <c r="D274">
        <v>5.5054269762695673E-2</v>
      </c>
      <c r="E274">
        <v>8.4763854261917126E-2</v>
      </c>
    </row>
    <row r="275" spans="1:5" x14ac:dyDescent="0.35">
      <c r="A275" s="68">
        <v>42674</v>
      </c>
      <c r="B275">
        <v>1.0025999999999999</v>
      </c>
      <c r="C275">
        <v>2.5999999999999999E-3</v>
      </c>
      <c r="D275">
        <v>5.7797410864078635E-2</v>
      </c>
      <c r="E275">
        <v>7.8738583895058722E-2</v>
      </c>
    </row>
    <row r="276" spans="1:5" x14ac:dyDescent="0.35">
      <c r="A276" s="68">
        <v>42704</v>
      </c>
      <c r="B276">
        <v>1.0018</v>
      </c>
      <c r="C276">
        <v>1.8E-3</v>
      </c>
      <c r="D276">
        <v>5.9701446203634045E-2</v>
      </c>
      <c r="E276">
        <v>6.9874580087189164E-2</v>
      </c>
    </row>
    <row r="277" spans="1:5" x14ac:dyDescent="0.35">
      <c r="A277" s="68">
        <v>42735</v>
      </c>
      <c r="B277">
        <v>1.0029999999999999</v>
      </c>
      <c r="C277">
        <v>3.0000000000000001E-3</v>
      </c>
      <c r="D277">
        <v>6.2880550542244729E-2</v>
      </c>
      <c r="E277">
        <v>6.2880550542244729E-2</v>
      </c>
    </row>
    <row r="278" spans="1:5" x14ac:dyDescent="0.35">
      <c r="A278" s="68">
        <v>42766</v>
      </c>
      <c r="B278">
        <v>1.0038</v>
      </c>
      <c r="C278">
        <v>3.8E-3</v>
      </c>
      <c r="D278">
        <v>3.8000000000000256E-3</v>
      </c>
      <c r="E278">
        <v>5.3539544420169616E-2</v>
      </c>
    </row>
    <row r="279" spans="1:5" x14ac:dyDescent="0.35">
      <c r="A279" s="68">
        <v>42794</v>
      </c>
      <c r="B279">
        <v>1.0033000000000001</v>
      </c>
      <c r="C279">
        <v>3.3E-3</v>
      </c>
      <c r="D279">
        <v>7.112540000000056E-3</v>
      </c>
      <c r="E279">
        <v>4.7587933515120362E-2</v>
      </c>
    </row>
    <row r="280" spans="1:5" x14ac:dyDescent="0.35">
      <c r="A280" s="68">
        <v>42825</v>
      </c>
      <c r="B280">
        <v>1.0024999999999999</v>
      </c>
      <c r="C280">
        <v>2.5000000000000001E-3</v>
      </c>
      <c r="D280">
        <v>9.6303213499999707E-3</v>
      </c>
      <c r="E280">
        <v>4.5710348848857718E-2</v>
      </c>
    </row>
    <row r="281" spans="1:5" x14ac:dyDescent="0.35">
      <c r="A281" s="68">
        <v>42855</v>
      </c>
      <c r="B281">
        <v>1.0014000000000001</v>
      </c>
      <c r="C281">
        <v>1.4E-3</v>
      </c>
      <c r="D281">
        <v>1.1043803799890117E-2</v>
      </c>
      <c r="E281">
        <v>4.0825308952635142E-2</v>
      </c>
    </row>
    <row r="282" spans="1:5" x14ac:dyDescent="0.35">
      <c r="A282" s="68">
        <v>42886</v>
      </c>
      <c r="B282">
        <v>1.0031000000000001</v>
      </c>
      <c r="C282">
        <v>3.0999999999999999E-3</v>
      </c>
      <c r="D282">
        <v>1.4178039591669966E-2</v>
      </c>
      <c r="E282">
        <v>3.5971291337952405E-2</v>
      </c>
    </row>
    <row r="283" spans="1:5" x14ac:dyDescent="0.35">
      <c r="A283" s="68">
        <v>42916</v>
      </c>
      <c r="B283">
        <v>0.99770000000000003</v>
      </c>
      <c r="C283">
        <v>-2.3E-3</v>
      </c>
      <c r="D283">
        <v>1.1845430100609233E-2</v>
      </c>
      <c r="E283">
        <v>2.9983614716367901E-2</v>
      </c>
    </row>
    <row r="284" spans="1:5" x14ac:dyDescent="0.35">
      <c r="A284" s="68">
        <v>42947</v>
      </c>
      <c r="B284">
        <v>1.0024</v>
      </c>
      <c r="C284">
        <v>2.3999999999999998E-3</v>
      </c>
      <c r="D284">
        <v>1.4273859132850619E-2</v>
      </c>
      <c r="E284">
        <v>2.7114579577881992E-2</v>
      </c>
    </row>
    <row r="285" spans="1:5" x14ac:dyDescent="0.35">
      <c r="A285" s="68">
        <v>42978</v>
      </c>
      <c r="B285">
        <v>1.0019</v>
      </c>
      <c r="C285">
        <v>1.9E-3</v>
      </c>
      <c r="D285">
        <v>1.6200979465203158E-2</v>
      </c>
      <c r="E285">
        <v>2.4558041894743088E-2</v>
      </c>
    </row>
    <row r="286" spans="1:5" x14ac:dyDescent="0.35">
      <c r="A286" s="68">
        <v>43008</v>
      </c>
      <c r="B286">
        <v>1.0016</v>
      </c>
      <c r="C286">
        <v>1.6000000000000001E-3</v>
      </c>
      <c r="D286">
        <v>1.782690103234752E-2</v>
      </c>
      <c r="E286">
        <v>2.5377033135266736E-2</v>
      </c>
    </row>
    <row r="287" spans="1:5" x14ac:dyDescent="0.35">
      <c r="A287" s="68">
        <v>43039</v>
      </c>
      <c r="B287">
        <v>1.0042</v>
      </c>
      <c r="C287">
        <v>4.1999999999999997E-3</v>
      </c>
      <c r="D287">
        <v>2.210177401668334E-2</v>
      </c>
      <c r="E287">
        <v>2.701338188154323E-2</v>
      </c>
    </row>
    <row r="288" spans="1:5" x14ac:dyDescent="0.35">
      <c r="A288" s="68">
        <v>43069</v>
      </c>
      <c r="B288">
        <v>1.0027999999999999</v>
      </c>
      <c r="C288">
        <v>2.8E-3</v>
      </c>
      <c r="D288">
        <v>2.4963658983929937E-2</v>
      </c>
      <c r="E288">
        <v>2.8038549960881287E-2</v>
      </c>
    </row>
    <row r="289" spans="1:5" x14ac:dyDescent="0.35">
      <c r="A289" s="68">
        <v>43100</v>
      </c>
      <c r="B289">
        <v>1.0044</v>
      </c>
      <c r="C289">
        <v>4.4000000000000003E-3</v>
      </c>
      <c r="D289">
        <v>2.9473499083459087E-2</v>
      </c>
      <c r="E289">
        <v>2.9473499083459087E-2</v>
      </c>
    </row>
    <row r="290" spans="1:5" x14ac:dyDescent="0.35">
      <c r="A290" s="68">
        <v>43131</v>
      </c>
      <c r="B290">
        <v>1.0028999999999999</v>
      </c>
      <c r="C290">
        <v>2.8999999999999998E-3</v>
      </c>
      <c r="D290">
        <v>2.8999999999999027E-3</v>
      </c>
      <c r="E290">
        <v>2.8550480405260981E-2</v>
      </c>
    </row>
    <row r="291" spans="1:5" x14ac:dyDescent="0.35">
      <c r="A291" s="68">
        <v>43159</v>
      </c>
      <c r="B291">
        <v>1.0032000000000001</v>
      </c>
      <c r="C291">
        <v>3.2000000000000002E-3</v>
      </c>
      <c r="D291">
        <v>6.1092799999999947E-3</v>
      </c>
      <c r="E291">
        <v>2.8447963662471265E-2</v>
      </c>
    </row>
    <row r="292" spans="1:5" x14ac:dyDescent="0.35">
      <c r="A292" s="68">
        <v>43190</v>
      </c>
      <c r="B292">
        <v>1.0008999999999999</v>
      </c>
      <c r="C292">
        <v>8.9999999999999998E-4</v>
      </c>
      <c r="D292">
        <v>7.0147783519998175E-3</v>
      </c>
      <c r="E292">
        <v>2.6806550453633449E-2</v>
      </c>
    </row>
    <row r="293" spans="1:5" x14ac:dyDescent="0.35">
      <c r="A293" s="68">
        <v>43220</v>
      </c>
      <c r="B293">
        <v>1.0022</v>
      </c>
      <c r="C293">
        <v>2.2000000000000001E-3</v>
      </c>
      <c r="D293">
        <v>9.2302108643742553E-3</v>
      </c>
      <c r="E293">
        <v>2.7626847278442002E-2</v>
      </c>
    </row>
    <row r="294" spans="1:5" x14ac:dyDescent="0.35">
      <c r="A294" s="68">
        <v>43251</v>
      </c>
      <c r="B294">
        <v>1.004</v>
      </c>
      <c r="C294">
        <v>4.0000000000000001E-3</v>
      </c>
      <c r="D294">
        <v>1.326713170783167E-2</v>
      </c>
      <c r="E294">
        <v>2.8548853222565285E-2</v>
      </c>
    </row>
    <row r="295" spans="1:5" x14ac:dyDescent="0.35">
      <c r="A295" s="68">
        <v>43281</v>
      </c>
      <c r="B295">
        <v>1.0125999999999999</v>
      </c>
      <c r="C295">
        <v>1.26E-2</v>
      </c>
      <c r="D295">
        <v>2.6034297567350206E-2</v>
      </c>
      <c r="E295">
        <v>4.3909560762924515E-2</v>
      </c>
    </row>
    <row r="296" spans="1:5" x14ac:dyDescent="0.35">
      <c r="A296" s="68">
        <v>43312</v>
      </c>
      <c r="B296">
        <v>1.0033000000000001</v>
      </c>
      <c r="C296">
        <v>3.3E-3</v>
      </c>
      <c r="D296">
        <v>2.942021074932244E-2</v>
      </c>
      <c r="E296">
        <v>4.4846829921629805E-2</v>
      </c>
    </row>
    <row r="297" spans="1:5" x14ac:dyDescent="0.35">
      <c r="A297" s="68">
        <v>43343</v>
      </c>
      <c r="B297">
        <v>0.99909999999999999</v>
      </c>
      <c r="C297">
        <v>-8.9999999999999998E-4</v>
      </c>
      <c r="D297">
        <v>2.8493732559647933E-2</v>
      </c>
      <c r="E297">
        <v>4.1926806841701358E-2</v>
      </c>
    </row>
    <row r="298" spans="1:5" x14ac:dyDescent="0.35">
      <c r="A298" s="68">
        <v>43373</v>
      </c>
      <c r="B298">
        <v>1.0047999999999999</v>
      </c>
      <c r="C298">
        <v>4.7999999999999996E-3</v>
      </c>
      <c r="D298">
        <v>3.3430502475934265E-2</v>
      </c>
      <c r="E298">
        <v>4.5255646480173439E-2</v>
      </c>
    </row>
    <row r="299" spans="1:5" x14ac:dyDescent="0.35">
      <c r="A299" s="68">
        <v>43404</v>
      </c>
      <c r="B299">
        <v>1.0044999999999999</v>
      </c>
      <c r="C299">
        <v>4.4999999999999997E-3</v>
      </c>
      <c r="D299">
        <v>3.8080939737075825E-2</v>
      </c>
      <c r="E299">
        <v>4.5567911660360449E-2</v>
      </c>
    </row>
    <row r="300" spans="1:5" x14ac:dyDescent="0.35">
      <c r="A300" s="68">
        <v>43434</v>
      </c>
      <c r="B300">
        <v>0.99790000000000001</v>
      </c>
      <c r="C300">
        <v>-2.0999999999999999E-3</v>
      </c>
      <c r="D300">
        <v>3.5900969763627888E-2</v>
      </c>
      <c r="E300">
        <v>4.0458934030587868E-2</v>
      </c>
    </row>
    <row r="301" spans="1:5" x14ac:dyDescent="0.35">
      <c r="A301" s="68">
        <v>43465</v>
      </c>
      <c r="B301">
        <v>1.0015000000000001</v>
      </c>
      <c r="C301">
        <v>1.5E-3</v>
      </c>
      <c r="D301">
        <v>3.7454821218273482E-2</v>
      </c>
      <c r="E301">
        <v>3.7454821218273482E-2</v>
      </c>
    </row>
    <row r="302" spans="1:5" x14ac:dyDescent="0.35">
      <c r="A302" s="68">
        <v>43496</v>
      </c>
      <c r="B302">
        <v>1.0032000000000001</v>
      </c>
      <c r="C302">
        <v>3.2000000000000002E-3</v>
      </c>
      <c r="D302">
        <v>3.2000000000000917E-3</v>
      </c>
      <c r="E302">
        <v>3.7765157688874673E-2</v>
      </c>
    </row>
    <row r="303" spans="1:5" x14ac:dyDescent="0.35">
      <c r="A303" s="68">
        <v>43524</v>
      </c>
      <c r="B303">
        <v>1.0043</v>
      </c>
      <c r="C303">
        <v>4.3E-3</v>
      </c>
      <c r="D303">
        <v>7.513760000000147E-3</v>
      </c>
      <c r="E303">
        <v>3.8903058081077413E-2</v>
      </c>
    </row>
    <row r="304" spans="1:5" x14ac:dyDescent="0.35">
      <c r="A304" s="68">
        <v>43555</v>
      </c>
      <c r="B304">
        <v>1.0075000000000001</v>
      </c>
      <c r="C304">
        <v>7.4999999999999997E-3</v>
      </c>
      <c r="D304">
        <v>1.5070113200000179E-2</v>
      </c>
      <c r="E304">
        <v>4.5753652729229488E-2</v>
      </c>
    </row>
    <row r="305" spans="1:5" x14ac:dyDescent="0.35">
      <c r="A305" s="68">
        <v>43585</v>
      </c>
      <c r="B305">
        <v>1.0057</v>
      </c>
      <c r="C305">
        <v>5.7000000000000002E-3</v>
      </c>
      <c r="D305">
        <v>2.0856012845240191E-2</v>
      </c>
      <c r="E305">
        <v>4.9405755886834823E-2</v>
      </c>
    </row>
    <row r="306" spans="1:5" x14ac:dyDescent="0.35">
      <c r="A306" s="68">
        <v>43616</v>
      </c>
      <c r="B306">
        <v>1.0013000000000001</v>
      </c>
      <c r="C306">
        <v>1.2999999999999999E-3</v>
      </c>
      <c r="D306">
        <v>2.218312566193914E-2</v>
      </c>
      <c r="E306">
        <v>4.6583648774390252E-2</v>
      </c>
    </row>
    <row r="307" spans="1:5" x14ac:dyDescent="0.35">
      <c r="A307" s="68">
        <v>43646</v>
      </c>
      <c r="B307">
        <v>1.0001</v>
      </c>
      <c r="C307">
        <v>1E-4</v>
      </c>
      <c r="D307">
        <v>2.2285343974505434E-2</v>
      </c>
      <c r="E307">
        <v>3.366413898801901E-2</v>
      </c>
    </row>
    <row r="308" spans="1:5" x14ac:dyDescent="0.35">
      <c r="A308" s="68">
        <v>43677</v>
      </c>
      <c r="B308">
        <v>1.0019</v>
      </c>
      <c r="C308">
        <v>1.9E-3</v>
      </c>
      <c r="D308">
        <v>2.4227686128057035E-2</v>
      </c>
      <c r="E308">
        <v>3.2221769014348478E-2</v>
      </c>
    </row>
    <row r="309" spans="1:5" x14ac:dyDescent="0.35">
      <c r="A309" s="68">
        <v>43708</v>
      </c>
      <c r="B309">
        <v>1.0011000000000001</v>
      </c>
      <c r="C309">
        <v>1.1000000000000001E-3</v>
      </c>
      <c r="D309">
        <v>2.5354336582797954E-2</v>
      </c>
      <c r="E309">
        <v>3.4288072225266975E-2</v>
      </c>
    </row>
    <row r="310" spans="1:5" x14ac:dyDescent="0.35">
      <c r="A310" s="68">
        <v>43738</v>
      </c>
      <c r="B310">
        <v>0.99960000000000004</v>
      </c>
      <c r="C310">
        <v>-4.0000000000000002E-4</v>
      </c>
      <c r="D310">
        <v>2.4944194848164791E-2</v>
      </c>
      <c r="E310">
        <v>2.8935466755948713E-2</v>
      </c>
    </row>
    <row r="311" spans="1:5" x14ac:dyDescent="0.35">
      <c r="A311" s="68">
        <v>43769</v>
      </c>
      <c r="B311">
        <v>1.0009999999999999</v>
      </c>
      <c r="C311">
        <v>1E-3</v>
      </c>
      <c r="D311">
        <v>2.596913904301279E-2</v>
      </c>
      <c r="E311">
        <v>2.5350325756799297E-2</v>
      </c>
    </row>
    <row r="312" spans="1:5" x14ac:dyDescent="0.35">
      <c r="A312" s="68">
        <v>43799</v>
      </c>
      <c r="B312">
        <v>1.0051000000000001</v>
      </c>
      <c r="C312">
        <v>5.1000000000000004E-3</v>
      </c>
      <c r="D312">
        <v>3.1201581652132271E-2</v>
      </c>
      <c r="E312">
        <v>3.2748384024610333E-2</v>
      </c>
    </row>
    <row r="313" spans="1:5" x14ac:dyDescent="0.35">
      <c r="A313" s="68">
        <v>43830</v>
      </c>
      <c r="B313">
        <v>1.0115000000000001</v>
      </c>
      <c r="C313">
        <v>1.15E-2</v>
      </c>
      <c r="D313">
        <v>4.3060399841131858E-2</v>
      </c>
      <c r="E313">
        <v>4.3060399841131858E-2</v>
      </c>
    </row>
    <row r="314" spans="1:5" x14ac:dyDescent="0.35">
      <c r="A314" s="68">
        <v>43861</v>
      </c>
      <c r="B314">
        <v>1.0021</v>
      </c>
      <c r="C314">
        <v>2.0999999999999999E-3</v>
      </c>
      <c r="D314">
        <v>2.0999999999999908E-3</v>
      </c>
      <c r="E314">
        <v>4.1916693262358695E-2</v>
      </c>
    </row>
    <row r="315" spans="1:5" x14ac:dyDescent="0.35">
      <c r="A315" s="68">
        <v>43890</v>
      </c>
      <c r="B315">
        <v>1.0024999999999999</v>
      </c>
      <c r="C315">
        <v>2.5000000000000001E-3</v>
      </c>
      <c r="D315">
        <v>4.6052500000000052E-3</v>
      </c>
      <c r="E315">
        <v>4.004927312109352E-2</v>
      </c>
    </row>
    <row r="316" spans="1:5" x14ac:dyDescent="0.35">
      <c r="A316" s="68">
        <v>43921</v>
      </c>
      <c r="B316">
        <v>1.0006999999999999</v>
      </c>
      <c r="C316">
        <v>6.9999999999999999E-4</v>
      </c>
      <c r="D316">
        <v>5.3084736749999806E-3</v>
      </c>
      <c r="E316">
        <v>3.302958571938297E-2</v>
      </c>
    </row>
    <row r="317" spans="1:5" x14ac:dyDescent="0.35">
      <c r="A317" s="68">
        <v>43951</v>
      </c>
      <c r="B317">
        <v>0.99690000000000001</v>
      </c>
      <c r="C317">
        <v>-3.0999999999999999E-3</v>
      </c>
      <c r="D317">
        <v>2.1920174066074605E-3</v>
      </c>
      <c r="E317">
        <v>2.39904484475022E-2</v>
      </c>
    </row>
    <row r="318" spans="1:5" x14ac:dyDescent="0.35">
      <c r="A318" s="68">
        <v>43982</v>
      </c>
      <c r="B318">
        <v>0.99619999999999997</v>
      </c>
      <c r="C318">
        <v>-3.8E-3</v>
      </c>
      <c r="D318">
        <v>-1.6163122595376223E-3</v>
      </c>
      <c r="E318">
        <v>1.8774877402777834E-2</v>
      </c>
    </row>
    <row r="319" spans="1:5" x14ac:dyDescent="0.35">
      <c r="A319" s="68">
        <v>44012</v>
      </c>
      <c r="B319">
        <v>1.0025999999999999</v>
      </c>
      <c r="C319">
        <v>2.5999999999999999E-3</v>
      </c>
      <c r="D319">
        <v>9.7948532858760373E-4</v>
      </c>
      <c r="E319">
        <v>2.1321559928031864E-2</v>
      </c>
    </row>
    <row r="320" spans="1:5" x14ac:dyDescent="0.35">
      <c r="A320" s="68">
        <v>44043</v>
      </c>
      <c r="B320">
        <v>1.0036</v>
      </c>
      <c r="C320">
        <v>3.5999999999999999E-3</v>
      </c>
      <c r="D320">
        <v>4.5830114757705598E-3</v>
      </c>
      <c r="E320">
        <v>2.3054513967235568E-2</v>
      </c>
    </row>
    <row r="321" spans="1:5" x14ac:dyDescent="0.35">
      <c r="A321" s="68">
        <v>44074</v>
      </c>
      <c r="B321">
        <v>1.0024</v>
      </c>
      <c r="C321">
        <v>2.3999999999999998E-3</v>
      </c>
      <c r="D321">
        <v>6.9940107033124033E-3</v>
      </c>
      <c r="E321">
        <v>2.438302347493404E-2</v>
      </c>
    </row>
    <row r="322" spans="1:5" x14ac:dyDescent="0.35">
      <c r="A322" s="68">
        <v>44104</v>
      </c>
      <c r="B322">
        <v>1.0064</v>
      </c>
      <c r="C322">
        <v>6.4000000000000003E-3</v>
      </c>
      <c r="D322">
        <v>1.3438772371813457E-2</v>
      </c>
      <c r="E322">
        <v>3.1351615471362448E-2</v>
      </c>
    </row>
    <row r="323" spans="1:5" x14ac:dyDescent="0.35">
      <c r="A323" s="68">
        <v>44135</v>
      </c>
      <c r="B323">
        <v>1.0085999999999999</v>
      </c>
      <c r="C323">
        <v>8.6E-3</v>
      </c>
      <c r="D323">
        <v>2.2154345814211052E-2</v>
      </c>
      <c r="E323">
        <v>3.9182057307108664E-2</v>
      </c>
    </row>
    <row r="324" spans="1:5" x14ac:dyDescent="0.35">
      <c r="A324" s="68">
        <v>44165</v>
      </c>
      <c r="B324">
        <v>1.0088999999999999</v>
      </c>
      <c r="C324">
        <v>8.8999999999999999E-3</v>
      </c>
      <c r="D324">
        <v>3.1251519491957369E-2</v>
      </c>
      <c r="E324">
        <v>4.3110911966114607E-2</v>
      </c>
    </row>
    <row r="325" spans="1:5" x14ac:dyDescent="0.35">
      <c r="A325" s="68">
        <v>44196</v>
      </c>
      <c r="B325">
        <v>1.0135000000000001</v>
      </c>
      <c r="C325">
        <v>1.35E-2</v>
      </c>
      <c r="D325">
        <v>4.517341500509886E-2</v>
      </c>
      <c r="E325">
        <v>4.517341500509886E-2</v>
      </c>
    </row>
    <row r="326" spans="1:5" x14ac:dyDescent="0.35">
      <c r="A326" s="68">
        <v>44227</v>
      </c>
      <c r="B326">
        <v>1.0024999999999999</v>
      </c>
      <c r="C326">
        <v>2.5000000000000001E-3</v>
      </c>
      <c r="D326">
        <v>2.4999999999999467E-3</v>
      </c>
      <c r="E326">
        <v>4.5590608265254406E-2</v>
      </c>
    </row>
    <row r="327" spans="1:5" x14ac:dyDescent="0.35">
      <c r="A327" s="68">
        <v>44255</v>
      </c>
      <c r="B327">
        <v>1.0085999999999999</v>
      </c>
      <c r="C327">
        <v>8.6E-3</v>
      </c>
      <c r="D327">
        <v>1.1121499999999784E-2</v>
      </c>
      <c r="E327">
        <v>5.1952805482628817E-2</v>
      </c>
    </row>
    <row r="328" spans="1:5" x14ac:dyDescent="0.35">
      <c r="A328" s="68">
        <v>44286</v>
      </c>
      <c r="B328">
        <v>1.0093000000000001</v>
      </c>
      <c r="C328">
        <v>9.2999999999999992E-3</v>
      </c>
      <c r="D328">
        <v>2.0524929949999882E-2</v>
      </c>
      <c r="E328">
        <v>6.0993271283718897E-2</v>
      </c>
    </row>
    <row r="329" spans="1:5" x14ac:dyDescent="0.35">
      <c r="A329" s="68">
        <v>44316</v>
      </c>
      <c r="B329">
        <v>1.0031000000000001</v>
      </c>
      <c r="C329">
        <v>3.0999999999999999E-3</v>
      </c>
      <c r="D329">
        <v>2.3688557232844909E-2</v>
      </c>
      <c r="E329">
        <v>6.7591885269032925E-2</v>
      </c>
    </row>
    <row r="330" spans="1:5" x14ac:dyDescent="0.35">
      <c r="A330" s="68">
        <v>44347</v>
      </c>
      <c r="B330">
        <v>1.0083</v>
      </c>
      <c r="C330">
        <v>8.3000000000000001E-3</v>
      </c>
      <c r="D330">
        <v>3.2185172257877426E-2</v>
      </c>
      <c r="E330">
        <v>8.0559022201129649E-2</v>
      </c>
    </row>
    <row r="331" spans="1:5" x14ac:dyDescent="0.35">
      <c r="A331" s="68">
        <v>44377</v>
      </c>
      <c r="B331">
        <v>1.0053000000000001</v>
      </c>
      <c r="C331">
        <v>5.3E-3</v>
      </c>
      <c r="D331">
        <v>3.7655753670844172E-2</v>
      </c>
      <c r="E331">
        <v>8.3468965707955256E-2</v>
      </c>
    </row>
    <row r="332" spans="1:5" x14ac:dyDescent="0.35">
      <c r="A332" s="68">
        <v>44408</v>
      </c>
      <c r="B332">
        <v>1.0096000000000001</v>
      </c>
      <c r="C332">
        <v>9.5999999999999992E-3</v>
      </c>
      <c r="D332">
        <v>4.7617248906084431E-2</v>
      </c>
      <c r="E332">
        <v>8.9946460520876625E-2</v>
      </c>
    </row>
    <row r="333" spans="1:5" x14ac:dyDescent="0.35">
      <c r="A333" s="68">
        <v>44439</v>
      </c>
      <c r="B333">
        <v>1.0086999999999999</v>
      </c>
      <c r="C333">
        <v>8.6999999999999994E-3</v>
      </c>
      <c r="D333">
        <v>5.6731518971567363E-2</v>
      </c>
      <c r="E333">
        <v>9.6796682688954361E-2</v>
      </c>
    </row>
    <row r="334" spans="1:5" x14ac:dyDescent="0.35">
      <c r="A334" s="68">
        <v>44469</v>
      </c>
      <c r="B334">
        <v>1.0116000000000001</v>
      </c>
      <c r="C334">
        <v>1.1599999999999999E-2</v>
      </c>
      <c r="D334">
        <v>6.898960459163761E-2</v>
      </c>
      <c r="E334">
        <v>0.10246375616866721</v>
      </c>
    </row>
    <row r="335" spans="1:5" x14ac:dyDescent="0.35">
      <c r="A335" s="68">
        <v>44500</v>
      </c>
      <c r="B335">
        <v>1.0125</v>
      </c>
      <c r="C335">
        <v>1.2500000000000001E-2</v>
      </c>
      <c r="D335">
        <v>8.2351974649033099E-2</v>
      </c>
      <c r="E335">
        <v>0.10672670347092583</v>
      </c>
    </row>
    <row r="336" spans="1:5" x14ac:dyDescent="0.35">
      <c r="A336" s="68">
        <v>44530</v>
      </c>
      <c r="B336">
        <v>1.0095000000000001</v>
      </c>
      <c r="C336">
        <v>9.4999999999999998E-3</v>
      </c>
      <c r="D336">
        <v>9.2634318408199023E-2</v>
      </c>
      <c r="E336">
        <v>0.10738488170671023</v>
      </c>
    </row>
    <row r="337" spans="1:5" x14ac:dyDescent="0.35">
      <c r="A337" s="68">
        <v>44561</v>
      </c>
      <c r="B337">
        <v>1.0073000000000001</v>
      </c>
      <c r="C337">
        <v>7.3000000000000001E-3</v>
      </c>
      <c r="D337">
        <v>0.10061054893257904</v>
      </c>
      <c r="E337">
        <v>0.10061054893257904</v>
      </c>
    </row>
    <row r="338" spans="1:5" x14ac:dyDescent="0.35">
      <c r="A338" s="68">
        <v>44592</v>
      </c>
      <c r="B338">
        <v>1.0054000000000001</v>
      </c>
      <c r="C338">
        <v>5.4000000000000003E-3</v>
      </c>
      <c r="D338">
        <v>5.4000000000000714E-3</v>
      </c>
      <c r="E338">
        <v>0.10379435999682296</v>
      </c>
    </row>
    <row r="339" spans="1:5" x14ac:dyDescent="0.35">
      <c r="A339" s="68">
        <v>44620</v>
      </c>
      <c r="B339">
        <v>1.0101</v>
      </c>
      <c r="C339">
        <v>1.01E-2</v>
      </c>
      <c r="D339">
        <v>1.5554540000000117E-2</v>
      </c>
      <c r="E339">
        <v>0.10543593400038787</v>
      </c>
    </row>
    <row r="340" spans="1:5" x14ac:dyDescent="0.35">
      <c r="A340" s="68">
        <v>44651</v>
      </c>
      <c r="B340">
        <v>1.0162</v>
      </c>
      <c r="C340">
        <v>1.6199999999999999E-2</v>
      </c>
      <c r="D340">
        <v>3.2006523548000043E-2</v>
      </c>
      <c r="E340">
        <v>0.11299315974556001</v>
      </c>
    </row>
    <row r="341" spans="1:5" x14ac:dyDescent="0.35">
      <c r="A341" s="68">
        <v>44681</v>
      </c>
      <c r="B341">
        <v>1.0105999999999999</v>
      </c>
      <c r="C341">
        <v>1.06E-2</v>
      </c>
      <c r="D341">
        <v>4.2945792697608676E-2</v>
      </c>
      <c r="E341">
        <v>0.12131481132375921</v>
      </c>
    </row>
    <row r="342" spans="1:5" x14ac:dyDescent="0.35">
      <c r="A342" s="68">
        <v>44712</v>
      </c>
      <c r="B342">
        <v>1.0046999999999999</v>
      </c>
      <c r="C342">
        <v>4.7000000000000002E-3</v>
      </c>
      <c r="D342">
        <v>4.7847637923287278E-2</v>
      </c>
      <c r="E342">
        <v>0.1173113070881493</v>
      </c>
    </row>
    <row r="343" spans="1:5" x14ac:dyDescent="0.35">
      <c r="A343" s="68">
        <v>44742</v>
      </c>
      <c r="B343">
        <v>1.0066999999999999</v>
      </c>
      <c r="C343">
        <v>6.7000000000000002E-3</v>
      </c>
      <c r="D343">
        <v>5.4868217097373329E-2</v>
      </c>
      <c r="E343">
        <v>0.11886729617590741</v>
      </c>
    </row>
    <row r="344" spans="1:5" x14ac:dyDescent="0.35">
      <c r="A344" s="68">
        <v>44773</v>
      </c>
      <c r="B344">
        <v>0.99319999999999997</v>
      </c>
      <c r="C344">
        <v>-6.7999999999999996E-3</v>
      </c>
      <c r="D344">
        <v>4.7695113221111196E-2</v>
      </c>
      <c r="E344">
        <v>0.10069235198287529</v>
      </c>
    </row>
    <row r="345" spans="1:5" x14ac:dyDescent="0.35">
      <c r="A345" s="68">
        <v>44804</v>
      </c>
      <c r="B345">
        <v>0.99639999999999995</v>
      </c>
      <c r="C345">
        <v>-3.5999999999999999E-3</v>
      </c>
      <c r="D345">
        <v>4.392341081351514E-2</v>
      </c>
      <c r="E345">
        <v>8.7270605250061362E-2</v>
      </c>
    </row>
    <row r="346" spans="1:5" x14ac:dyDescent="0.35">
      <c r="A346" s="68">
        <v>44834</v>
      </c>
      <c r="B346">
        <v>0.99709999999999999</v>
      </c>
      <c r="C346">
        <v>-2.8999999999999998E-3</v>
      </c>
      <c r="D346">
        <v>4.0896032922155934E-2</v>
      </c>
      <c r="E346">
        <v>7.1685963320320623E-2</v>
      </c>
    </row>
    <row r="347" spans="1:5" x14ac:dyDescent="0.35">
      <c r="A347" s="68">
        <v>44865</v>
      </c>
      <c r="B347">
        <v>1.0059</v>
      </c>
      <c r="C347">
        <v>5.8999999999999999E-3</v>
      </c>
      <c r="D347">
        <v>4.703731951639667E-2</v>
      </c>
      <c r="E347">
        <v>6.4700158522380757E-2</v>
      </c>
    </row>
    <row r="348" spans="1:5" x14ac:dyDescent="0.35">
      <c r="A348" s="68">
        <v>44895</v>
      </c>
      <c r="B348">
        <v>1.0041</v>
      </c>
      <c r="C348">
        <v>4.1000000000000003E-3</v>
      </c>
      <c r="D348">
        <v>5.133017252641392E-2</v>
      </c>
      <c r="E348">
        <v>5.9004882785856916E-2</v>
      </c>
    </row>
    <row r="349" spans="1:5" x14ac:dyDescent="0.35">
      <c r="A349" s="68">
        <v>44926</v>
      </c>
      <c r="B349">
        <v>1.0062</v>
      </c>
      <c r="C349">
        <v>6.1999999999999998E-3</v>
      </c>
      <c r="D349">
        <v>5.784841959607756E-2</v>
      </c>
      <c r="E349">
        <v>5.784841959607756E-2</v>
      </c>
    </row>
    <row r="350" spans="1:5" x14ac:dyDescent="0.35">
      <c r="A350" s="68">
        <v>44957</v>
      </c>
      <c r="B350">
        <v>1.0053000000000001</v>
      </c>
      <c r="C350">
        <v>5.3E-3</v>
      </c>
      <c r="D350">
        <v>5.3000000000000824E-3</v>
      </c>
      <c r="E350">
        <v>5.7743202924146253E-2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12"/>
  <dimension ref="A1:BJ117"/>
  <sheetViews>
    <sheetView showGridLines="0" zoomScale="90" zoomScaleNormal="90" zoomScaleSheetLayoutView="100" workbookViewId="0">
      <pane ySplit="1" topLeftCell="A82" activePane="bottomLeft" state="frozen"/>
      <selection activeCell="H101" sqref="H101"/>
      <selection pane="bottomLeft" activeCell="E107" sqref="E107"/>
    </sheetView>
  </sheetViews>
  <sheetFormatPr defaultRowHeight="14.5" x14ac:dyDescent="0.35"/>
  <cols>
    <col min="1" max="1" width="0.36328125" customWidth="1"/>
    <col min="2" max="2" width="9.6328125" customWidth="1"/>
    <col min="3" max="4" width="9.54296875" style="2" customWidth="1"/>
    <col min="5" max="7" width="9.6328125" style="2" customWidth="1"/>
    <col min="8" max="8" width="18.08984375" style="2" customWidth="1"/>
    <col min="9" max="9" width="1.81640625" style="2" customWidth="1"/>
    <col min="10" max="10" width="18.08984375" style="2" hidden="1" customWidth="1"/>
    <col min="11" max="11" width="1.81640625" style="2" hidden="1" customWidth="1"/>
    <col min="12" max="12" width="18.08984375" style="2" customWidth="1"/>
    <col min="13" max="13" width="0.90625" style="2" hidden="1" customWidth="1"/>
    <col min="14" max="14" width="18.08984375" style="162" hidden="1" customWidth="1"/>
    <col min="15" max="15" width="2" style="2" hidden="1" customWidth="1"/>
    <col min="16" max="16" width="18.08984375" style="2" hidden="1" customWidth="1"/>
    <col min="17" max="17" width="0.90625" style="2" hidden="1" customWidth="1"/>
    <col min="18" max="18" width="18.08984375" style="59" hidden="1" customWidth="1"/>
    <col min="19" max="19" width="1.6328125" style="59" hidden="1" customWidth="1"/>
    <col min="20" max="20" width="18.08984375" style="59" hidden="1" customWidth="1"/>
    <col min="21" max="21" width="0.90625" style="59" hidden="1" customWidth="1"/>
    <col min="22" max="22" width="18.08984375" style="59" hidden="1" customWidth="1"/>
    <col min="23" max="23" width="1.6328125" style="59" hidden="1" customWidth="1"/>
    <col min="24" max="24" width="18.08984375" style="59" hidden="1" customWidth="1"/>
    <col min="25" max="25" width="0.90625" style="59" hidden="1" customWidth="1"/>
    <col min="26" max="26" width="8.6328125" style="59" hidden="1" customWidth="1"/>
    <col min="27" max="27" width="0.90625" style="59" hidden="1" customWidth="1"/>
    <col min="28" max="28" width="8.6328125" style="59" hidden="1" customWidth="1"/>
    <col min="29" max="29" width="0.90625" style="59" hidden="1" customWidth="1"/>
    <col min="30" max="30" width="7.90625" style="59" hidden="1" customWidth="1"/>
    <col min="31" max="31" width="0.90625" style="59" hidden="1" customWidth="1"/>
    <col min="32" max="32" width="7.54296875" style="59" hidden="1" customWidth="1"/>
    <col min="33" max="33" width="0.90625" style="59" hidden="1" customWidth="1"/>
    <col min="34" max="34" width="10.6328125" style="59" hidden="1" customWidth="1"/>
    <col min="35" max="35" width="0.90625" style="59" hidden="1" customWidth="1"/>
    <col min="36" max="36" width="10.6328125" style="59" hidden="1" customWidth="1"/>
    <col min="37" max="37" width="0.90625" style="59" hidden="1" customWidth="1"/>
    <col min="38" max="38" width="11.54296875" style="59" hidden="1" customWidth="1"/>
    <col min="39" max="39" width="0.90625" style="59" hidden="1" customWidth="1"/>
    <col min="40" max="40" width="10.6328125" style="59" hidden="1" customWidth="1"/>
    <col min="41" max="41" width="0.90625" style="59" hidden="1" customWidth="1"/>
    <col min="42" max="42" width="10.6328125" style="59" hidden="1" customWidth="1"/>
    <col min="43" max="43" width="1.453125" style="2" customWidth="1"/>
    <col min="44" max="44" width="17.90625" bestFit="1" customWidth="1"/>
    <col min="45" max="46" width="17.81640625" bestFit="1" customWidth="1"/>
    <col min="47" max="47" width="18.453125" bestFit="1" customWidth="1"/>
    <col min="48" max="48" width="13.90625" bestFit="1" customWidth="1"/>
  </cols>
  <sheetData>
    <row r="1" spans="1:62" x14ac:dyDescent="0.35">
      <c r="A1" s="340" t="s">
        <v>1107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  <c r="AF1" s="340"/>
      <c r="AG1" s="340"/>
      <c r="AH1" s="340"/>
      <c r="AI1" s="340"/>
      <c r="AJ1" s="340"/>
      <c r="AK1" s="340"/>
      <c r="AL1" s="340"/>
      <c r="AM1" s="340"/>
      <c r="AN1" s="340"/>
      <c r="AO1" s="340"/>
      <c r="AP1" s="340"/>
      <c r="AQ1" s="340"/>
    </row>
    <row r="2" spans="1:62" x14ac:dyDescent="0.35">
      <c r="A2" s="340" t="s">
        <v>0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  <c r="X2" s="340"/>
      <c r="Y2" s="340"/>
      <c r="Z2" s="340"/>
      <c r="AA2" s="340"/>
      <c r="AB2" s="340"/>
      <c r="AC2" s="340"/>
      <c r="AD2" s="340"/>
      <c r="AE2" s="340"/>
      <c r="AF2" s="340"/>
      <c r="AG2" s="340"/>
      <c r="AH2" s="340"/>
      <c r="AI2" s="340"/>
      <c r="AJ2" s="340"/>
      <c r="AK2" s="340"/>
      <c r="AL2" s="340"/>
      <c r="AM2" s="340"/>
      <c r="AN2" s="340"/>
      <c r="AO2" s="340"/>
      <c r="AP2" s="340"/>
      <c r="AQ2" s="340"/>
    </row>
    <row r="3" spans="1:62" ht="9" customHeight="1" x14ac:dyDescent="0.35">
      <c r="A3" s="61"/>
      <c r="B3" s="6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161"/>
      <c r="O3" s="41"/>
      <c r="P3" s="41"/>
      <c r="Q3" s="41"/>
      <c r="AQ3" s="42"/>
    </row>
    <row r="4" spans="1:62" x14ac:dyDescent="0.35">
      <c r="A4" s="340" t="s">
        <v>1108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  <c r="AK4" s="340"/>
      <c r="AL4" s="340"/>
      <c r="AM4" s="340"/>
      <c r="AN4" s="340"/>
      <c r="AO4" s="340"/>
      <c r="AP4" s="340"/>
      <c r="AQ4" s="340"/>
    </row>
    <row r="5" spans="1:62" x14ac:dyDescent="0.35">
      <c r="A5" s="341" t="s">
        <v>2375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341"/>
      <c r="AQ5" s="341"/>
    </row>
    <row r="6" spans="1:62" x14ac:dyDescent="0.35">
      <c r="A6" s="342" t="s">
        <v>1109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342"/>
      <c r="AQ6" s="342"/>
    </row>
    <row r="7" spans="1:62" ht="6" customHeight="1" x14ac:dyDescent="0.35"/>
    <row r="8" spans="1:62" ht="12" customHeight="1" x14ac:dyDescent="0.35">
      <c r="Z8" s="337" t="s">
        <v>2320</v>
      </c>
      <c r="AA8" s="337"/>
      <c r="AB8" s="337"/>
      <c r="AC8" s="337"/>
      <c r="AD8" s="337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  <c r="AP8" s="337"/>
    </row>
    <row r="9" spans="1:62" ht="12" customHeight="1" x14ac:dyDescent="0.35">
      <c r="Z9" s="337" t="s">
        <v>2321</v>
      </c>
      <c r="AA9" s="337"/>
      <c r="AB9" s="337"/>
      <c r="AC9" s="337"/>
      <c r="AD9" s="337"/>
      <c r="AE9" s="337"/>
      <c r="AF9" s="337"/>
      <c r="AG9" s="181"/>
      <c r="AH9" s="338" t="s">
        <v>2307</v>
      </c>
      <c r="AI9" s="338"/>
      <c r="AJ9" s="338"/>
      <c r="AK9" s="338"/>
      <c r="AL9" s="338"/>
      <c r="AM9" s="338"/>
      <c r="AN9" s="338"/>
      <c r="AO9" s="338"/>
      <c r="AP9" s="338"/>
    </row>
    <row r="10" spans="1:62" ht="12.75" customHeight="1" x14ac:dyDescent="0.35">
      <c r="H10" s="297">
        <v>44926</v>
      </c>
      <c r="I10" s="298"/>
      <c r="J10" s="299">
        <v>44561</v>
      </c>
      <c r="K10" s="298"/>
      <c r="L10" s="297">
        <v>44561</v>
      </c>
      <c r="N10" s="163">
        <v>44196</v>
      </c>
      <c r="P10" s="65">
        <v>44196</v>
      </c>
      <c r="R10" s="163">
        <v>43830</v>
      </c>
      <c r="S10"/>
      <c r="T10" s="65">
        <v>43830</v>
      </c>
      <c r="U10" s="2"/>
      <c r="V10" s="163">
        <v>43465</v>
      </c>
      <c r="W10"/>
      <c r="X10" s="65">
        <v>43465</v>
      </c>
      <c r="Y10"/>
      <c r="Z10" s="201">
        <v>2022</v>
      </c>
      <c r="AA10"/>
      <c r="AB10" s="201">
        <v>2021</v>
      </c>
      <c r="AD10" s="201">
        <v>2020</v>
      </c>
      <c r="AF10" s="201">
        <v>2018</v>
      </c>
      <c r="AG10" s="177"/>
      <c r="AH10" s="180">
        <v>44926</v>
      </c>
      <c r="AI10" s="177"/>
      <c r="AJ10" s="180">
        <v>44561</v>
      </c>
      <c r="AK10" s="182"/>
      <c r="AL10" s="180">
        <v>44196</v>
      </c>
      <c r="AM10" s="192"/>
      <c r="AN10" s="180">
        <v>43830</v>
      </c>
      <c r="AO10" s="192"/>
      <c r="AP10" s="180">
        <v>43465</v>
      </c>
    </row>
    <row r="11" spans="1:62" s="4" customFormat="1" ht="12.9" customHeight="1" x14ac:dyDescent="0.35">
      <c r="B11" s="8" t="s">
        <v>1111</v>
      </c>
      <c r="C11" s="9"/>
      <c r="D11" s="9"/>
      <c r="E11" s="9"/>
      <c r="F11" s="9"/>
      <c r="G11" s="9"/>
      <c r="H11" s="10"/>
      <c r="I11" s="9"/>
      <c r="J11" s="164"/>
      <c r="K11" s="9"/>
      <c r="L11" s="10"/>
      <c r="M11" s="9"/>
      <c r="N11" s="164"/>
      <c r="O11" s="9"/>
      <c r="P11" s="10"/>
      <c r="Q11" s="9"/>
      <c r="R11" s="164"/>
      <c r="S11"/>
      <c r="T11"/>
      <c r="U11"/>
      <c r="V11"/>
      <c r="W11"/>
      <c r="X11"/>
      <c r="Y11"/>
      <c r="Z11" s="164"/>
      <c r="AA11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/>
      <c r="AM11"/>
      <c r="AN11"/>
      <c r="AO11"/>
      <c r="AP11"/>
      <c r="AQ11" s="10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</row>
    <row r="12" spans="1:62" s="4" customFormat="1" ht="6.75" customHeight="1" x14ac:dyDescent="0.35">
      <c r="B12" s="12"/>
      <c r="C12" s="9"/>
      <c r="D12" s="9"/>
      <c r="E12" s="9"/>
      <c r="F12" s="9"/>
      <c r="G12" s="9"/>
      <c r="H12" s="10"/>
      <c r="I12" s="9"/>
      <c r="J12" s="164"/>
      <c r="K12" s="9"/>
      <c r="L12" s="10"/>
      <c r="M12" s="9"/>
      <c r="N12" s="164"/>
      <c r="O12" s="9"/>
      <c r="P12" s="10"/>
      <c r="Q12" s="9"/>
      <c r="R12" s="164"/>
      <c r="S12"/>
      <c r="T12"/>
      <c r="U12"/>
      <c r="V12"/>
      <c r="W12"/>
      <c r="X12"/>
      <c r="Y12"/>
      <c r="Z12" s="164"/>
      <c r="AA12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0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</row>
    <row r="13" spans="1:62" s="4" customFormat="1" ht="12.9" customHeight="1" x14ac:dyDescent="0.35">
      <c r="B13" s="13" t="s">
        <v>1113</v>
      </c>
      <c r="C13" s="9"/>
      <c r="D13" s="9"/>
      <c r="E13" s="9"/>
      <c r="F13" s="9"/>
      <c r="G13" s="9"/>
      <c r="H13" s="10"/>
      <c r="I13" s="9"/>
      <c r="J13" s="164"/>
      <c r="K13" s="9"/>
      <c r="L13" s="10"/>
      <c r="M13" s="9"/>
      <c r="N13" s="164"/>
      <c r="O13" s="9"/>
      <c r="P13" s="10"/>
      <c r="Q13" s="9"/>
      <c r="R13" s="164"/>
      <c r="S13"/>
      <c r="T13"/>
      <c r="U13"/>
      <c r="V13"/>
      <c r="W13"/>
      <c r="X13"/>
      <c r="Y13"/>
      <c r="Z13" s="164"/>
      <c r="AA13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0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</row>
    <row r="14" spans="1:62" s="4" customFormat="1" ht="12.9" customHeight="1" x14ac:dyDescent="0.35">
      <c r="B14" s="14" t="s">
        <v>1114</v>
      </c>
      <c r="C14" s="9"/>
      <c r="D14" s="9"/>
      <c r="E14" s="9"/>
      <c r="F14" s="9"/>
      <c r="G14" s="9"/>
      <c r="H14" s="11">
        <v>76355</v>
      </c>
      <c r="I14" s="139"/>
      <c r="J14" s="165">
        <v>183362</v>
      </c>
      <c r="K14" s="9"/>
      <c r="L14" s="11">
        <v>183362</v>
      </c>
      <c r="M14" s="139"/>
      <c r="N14" s="165">
        <v>157078</v>
      </c>
      <c r="O14" s="139"/>
      <c r="P14" s="11">
        <v>157078</v>
      </c>
      <c r="Q14" s="139"/>
      <c r="R14" s="165">
        <v>105612</v>
      </c>
      <c r="S14"/>
      <c r="T14" s="11">
        <v>105612</v>
      </c>
      <c r="U14" s="139"/>
      <c r="V14" s="165">
        <v>111850</v>
      </c>
      <c r="W14"/>
      <c r="X14" s="11">
        <v>111850</v>
      </c>
      <c r="Y14"/>
      <c r="Z14" s="185">
        <v>-0.58358329424853572</v>
      </c>
      <c r="AA14"/>
      <c r="AB14" s="185">
        <v>0.16733088019964604</v>
      </c>
      <c r="AC14" s="185"/>
      <c r="AD14" s="185">
        <v>0.4873120478733477</v>
      </c>
      <c r="AE14" s="185"/>
      <c r="AF14" s="185">
        <v>-5.5771122038444365E-2</v>
      </c>
      <c r="AG14" s="186"/>
      <c r="AH14" s="185">
        <v>1.285925236301709E-2</v>
      </c>
      <c r="AI14" s="186"/>
      <c r="AJ14" s="185">
        <v>3.2205695477183049E-2</v>
      </c>
      <c r="AK14" s="186"/>
      <c r="AL14" s="185">
        <v>2.8811247608203128E-2</v>
      </c>
      <c r="AM14" s="185"/>
      <c r="AN14" s="185">
        <v>1.9595695448470569E-2</v>
      </c>
      <c r="AO14" s="185"/>
      <c r="AP14" s="185">
        <v>2.0709377172656217E-2</v>
      </c>
      <c r="AQ14" s="10"/>
      <c r="AR14" s="45"/>
      <c r="AS14" s="1"/>
      <c r="AT14" s="1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</row>
    <row r="15" spans="1:62" s="4" customFormat="1" ht="12.9" customHeight="1" x14ac:dyDescent="0.35">
      <c r="B15" s="14" t="s">
        <v>2322</v>
      </c>
      <c r="C15" s="9"/>
      <c r="D15" s="9"/>
      <c r="E15" s="9"/>
      <c r="F15" s="9"/>
      <c r="G15" s="9"/>
      <c r="H15" s="11">
        <v>140000</v>
      </c>
      <c r="I15" s="139"/>
      <c r="J15" s="165">
        <v>0</v>
      </c>
      <c r="K15" s="9"/>
      <c r="L15" s="11">
        <v>0</v>
      </c>
      <c r="M15" s="139"/>
      <c r="N15" s="165">
        <v>0</v>
      </c>
      <c r="O15" s="139"/>
      <c r="P15" s="11">
        <v>0</v>
      </c>
      <c r="Q15" s="139"/>
      <c r="R15" s="165">
        <v>0</v>
      </c>
      <c r="S15"/>
      <c r="T15" s="11">
        <v>0</v>
      </c>
      <c r="U15" s="139"/>
      <c r="V15" s="165">
        <v>0</v>
      </c>
      <c r="W15"/>
      <c r="X15" s="11">
        <v>0</v>
      </c>
      <c r="Y15"/>
      <c r="Z15" s="185" t="s">
        <v>2376</v>
      </c>
      <c r="AA15"/>
      <c r="AB15" s="185" t="s">
        <v>2376</v>
      </c>
      <c r="AC15" s="185"/>
      <c r="AD15" s="185" t="s">
        <v>2376</v>
      </c>
      <c r="AE15" s="185"/>
      <c r="AF15" s="185" t="s">
        <v>2376</v>
      </c>
      <c r="AG15" s="186"/>
      <c r="AH15" s="185">
        <v>2.3577962554153526E-2</v>
      </c>
      <c r="AI15" s="186"/>
      <c r="AJ15" s="185">
        <v>0</v>
      </c>
      <c r="AK15" s="186"/>
      <c r="AL15" s="185">
        <v>0</v>
      </c>
      <c r="AM15" s="185"/>
      <c r="AN15" s="185">
        <v>0</v>
      </c>
      <c r="AO15" s="185"/>
      <c r="AP15" s="185">
        <v>0</v>
      </c>
      <c r="AQ15" s="10"/>
      <c r="AR15" s="45"/>
      <c r="AS15" s="1"/>
      <c r="AT15" s="1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</row>
    <row r="16" spans="1:62" s="4" customFormat="1" ht="12.9" customHeight="1" x14ac:dyDescent="0.35">
      <c r="B16" s="14" t="s">
        <v>1115</v>
      </c>
      <c r="C16" s="9"/>
      <c r="D16" s="9"/>
      <c r="E16" s="9"/>
      <c r="F16" s="9"/>
      <c r="G16" s="9"/>
      <c r="H16" s="11">
        <v>8455</v>
      </c>
      <c r="I16" s="139"/>
      <c r="J16" s="165">
        <v>6496</v>
      </c>
      <c r="K16" s="9"/>
      <c r="L16" s="11">
        <v>6496</v>
      </c>
      <c r="M16" s="139"/>
      <c r="N16" s="165">
        <v>5809</v>
      </c>
      <c r="O16" s="139"/>
      <c r="P16" s="11">
        <v>5809</v>
      </c>
      <c r="Q16" s="139"/>
      <c r="R16" s="165">
        <v>4418</v>
      </c>
      <c r="S16"/>
      <c r="T16" s="11">
        <v>4418</v>
      </c>
      <c r="U16" s="139"/>
      <c r="V16" s="165">
        <v>6585</v>
      </c>
      <c r="W16"/>
      <c r="X16" s="11">
        <v>6585</v>
      </c>
      <c r="Y16"/>
      <c r="Z16" s="185">
        <v>0.30157019704433496</v>
      </c>
      <c r="AA16"/>
      <c r="AB16" s="185">
        <v>0.1182647615768635</v>
      </c>
      <c r="AC16" s="185"/>
      <c r="AD16" s="185">
        <v>0.31484834766862835</v>
      </c>
      <c r="AE16" s="185"/>
      <c r="AF16" s="185">
        <v>-0.32908124525436599</v>
      </c>
      <c r="AG16" s="186"/>
      <c r="AH16" s="185">
        <v>1.4239405242526292E-3</v>
      </c>
      <c r="AI16" s="186"/>
      <c r="AJ16" s="185">
        <v>1.1409572202516394E-3</v>
      </c>
      <c r="AK16" s="186"/>
      <c r="AL16" s="185">
        <v>1.0654868113679316E-3</v>
      </c>
      <c r="AM16" s="185"/>
      <c r="AN16" s="185">
        <v>8.197343340846018E-4</v>
      </c>
      <c r="AO16" s="185"/>
      <c r="AP16" s="185">
        <v>1.2192333364500776E-3</v>
      </c>
      <c r="AQ16" s="10"/>
      <c r="AR16" s="45"/>
      <c r="AS16" s="1"/>
      <c r="AT16" s="1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</row>
    <row r="17" spans="2:62" s="4" customFormat="1" ht="12.9" customHeight="1" x14ac:dyDescent="0.35">
      <c r="B17" s="14" t="s">
        <v>1116</v>
      </c>
      <c r="C17" s="9"/>
      <c r="D17" s="9"/>
      <c r="E17" s="9"/>
      <c r="F17" s="9"/>
      <c r="G17" s="9"/>
      <c r="H17" s="11">
        <v>14448</v>
      </c>
      <c r="I17" s="139"/>
      <c r="J17" s="165">
        <v>4051</v>
      </c>
      <c r="K17" s="9"/>
      <c r="L17" s="11">
        <v>4051</v>
      </c>
      <c r="M17" s="139"/>
      <c r="N17" s="165">
        <v>4051</v>
      </c>
      <c r="O17" s="139"/>
      <c r="P17" s="11">
        <v>4051</v>
      </c>
      <c r="Q17" s="139"/>
      <c r="R17" s="165">
        <v>4757</v>
      </c>
      <c r="S17"/>
      <c r="T17" s="11">
        <v>4757</v>
      </c>
      <c r="U17" s="139"/>
      <c r="V17" s="165">
        <v>7352</v>
      </c>
      <c r="W17"/>
      <c r="X17" s="11">
        <v>7352</v>
      </c>
      <c r="Y17"/>
      <c r="Z17" s="185">
        <v>2.5665267835102443</v>
      </c>
      <c r="AA17"/>
      <c r="AB17" s="185">
        <v>0</v>
      </c>
      <c r="AC17" s="185"/>
      <c r="AD17" s="185">
        <v>-0.14841286525120878</v>
      </c>
      <c r="AE17" s="185"/>
      <c r="AF17" s="185">
        <v>-0.35296517954298146</v>
      </c>
      <c r="AG17" s="186"/>
      <c r="AH17" s="185">
        <v>2.4332457355886439E-3</v>
      </c>
      <c r="AI17" s="186"/>
      <c r="AJ17" s="185">
        <v>7.1151750296172896E-4</v>
      </c>
      <c r="AK17" s="186"/>
      <c r="AL17" s="185">
        <v>7.4303444187493394E-4</v>
      </c>
      <c r="AM17" s="185"/>
      <c r="AN17" s="185">
        <v>8.8263382237221619E-4</v>
      </c>
      <c r="AO17" s="185"/>
      <c r="AP17" s="185">
        <v>1.3612457842947564E-3</v>
      </c>
      <c r="AQ17" s="10"/>
      <c r="AR17" s="45"/>
      <c r="AS17" s="1"/>
      <c r="AT17" s="1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</row>
    <row r="18" spans="2:62" s="4" customFormat="1" ht="12.9" customHeight="1" x14ac:dyDescent="0.35">
      <c r="B18" s="14" t="s">
        <v>1117</v>
      </c>
      <c r="C18" s="9"/>
      <c r="D18" s="9"/>
      <c r="E18" s="9"/>
      <c r="F18" s="9"/>
      <c r="G18" s="9"/>
      <c r="H18" s="11">
        <v>3531</v>
      </c>
      <c r="I18" s="139"/>
      <c r="J18" s="165">
        <v>3074</v>
      </c>
      <c r="K18" s="9"/>
      <c r="L18" s="11">
        <v>3074</v>
      </c>
      <c r="M18" s="139"/>
      <c r="N18" s="165">
        <v>1154</v>
      </c>
      <c r="O18" s="139"/>
      <c r="P18" s="11">
        <v>1154</v>
      </c>
      <c r="Q18" s="139"/>
      <c r="R18" s="165">
        <v>1521</v>
      </c>
      <c r="S18"/>
      <c r="T18" s="11">
        <v>1521</v>
      </c>
      <c r="U18" s="139"/>
      <c r="V18" s="165">
        <v>1485</v>
      </c>
      <c r="W18"/>
      <c r="X18" s="11">
        <v>1485</v>
      </c>
      <c r="Y18"/>
      <c r="Z18" s="185">
        <v>0.14866623292127512</v>
      </c>
      <c r="AA18"/>
      <c r="AB18" s="185">
        <v>1.663778162911612</v>
      </c>
      <c r="AC18" s="185"/>
      <c r="AD18" s="185">
        <v>-0.24128862590401057</v>
      </c>
      <c r="AE18" s="185"/>
      <c r="AF18" s="185">
        <v>2.4242424242424176E-2</v>
      </c>
      <c r="AG18" s="186"/>
      <c r="AH18" s="185">
        <v>5.9466989841940076E-4</v>
      </c>
      <c r="AI18" s="186"/>
      <c r="AJ18" s="185">
        <v>5.3991725601193648E-4</v>
      </c>
      <c r="AK18" s="186"/>
      <c r="AL18" s="185">
        <v>2.1166668623146724E-4</v>
      </c>
      <c r="AM18" s="185"/>
      <c r="AN18" s="185">
        <v>2.8221274833469429E-4</v>
      </c>
      <c r="AO18" s="185"/>
      <c r="AP18" s="185">
        <v>2.7495239250240928E-4</v>
      </c>
      <c r="AQ18" s="10"/>
      <c r="AR18" s="45"/>
      <c r="AS18" s="1"/>
      <c r="AT18" s="1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</row>
    <row r="19" spans="2:62" s="4" customFormat="1" ht="12.9" customHeight="1" x14ac:dyDescent="0.35">
      <c r="B19" s="14" t="s">
        <v>1118</v>
      </c>
      <c r="C19" s="9"/>
      <c r="D19" s="9"/>
      <c r="E19" s="9"/>
      <c r="F19" s="9"/>
      <c r="G19" s="9"/>
      <c r="H19" s="11">
        <v>2162</v>
      </c>
      <c r="I19" s="139"/>
      <c r="J19" s="165">
        <v>2104</v>
      </c>
      <c r="K19" s="9"/>
      <c r="L19" s="11">
        <v>2104</v>
      </c>
      <c r="M19" s="139"/>
      <c r="N19" s="165">
        <v>9630</v>
      </c>
      <c r="O19" s="139"/>
      <c r="P19" s="11">
        <v>9630</v>
      </c>
      <c r="Q19" s="139"/>
      <c r="R19" s="165">
        <v>11359</v>
      </c>
      <c r="S19"/>
      <c r="T19" s="11">
        <v>11359</v>
      </c>
      <c r="U19" s="139"/>
      <c r="V19" s="165">
        <v>12077</v>
      </c>
      <c r="W19"/>
      <c r="X19" s="11">
        <v>12077</v>
      </c>
      <c r="Y19"/>
      <c r="Z19" s="185">
        <v>2.7566539923954414E-2</v>
      </c>
      <c r="AA19"/>
      <c r="AB19" s="185">
        <v>-0.78151609553478707</v>
      </c>
      <c r="AC19" s="185"/>
      <c r="AD19" s="185">
        <v>-0.15221410335416852</v>
      </c>
      <c r="AE19" s="185"/>
      <c r="AF19" s="185">
        <v>-5.9451850625155234E-2</v>
      </c>
      <c r="AG19" s="186"/>
      <c r="AH19" s="185">
        <v>3.6411110744342804E-4</v>
      </c>
      <c r="AI19" s="186"/>
      <c r="AJ19" s="185">
        <v>3.6954648882534625E-4</v>
      </c>
      <c r="AK19" s="186"/>
      <c r="AL19" s="185">
        <v>1.7663346520008921E-3</v>
      </c>
      <c r="AM19" s="185"/>
      <c r="AN19" s="185">
        <v>2.107596718168174E-3</v>
      </c>
      <c r="AO19" s="185"/>
      <c r="AP19" s="185">
        <v>2.2360943058933316E-3</v>
      </c>
      <c r="AQ19" s="10"/>
      <c r="AR19" s="45"/>
      <c r="AS19" s="1"/>
      <c r="AT19" s="1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</row>
    <row r="20" spans="2:62" s="4" customFormat="1" ht="12.9" hidden="1" customHeight="1" x14ac:dyDescent="0.35">
      <c r="B20" s="14" t="s">
        <v>1119</v>
      </c>
      <c r="C20" s="9"/>
      <c r="D20" s="9"/>
      <c r="E20" s="9"/>
      <c r="F20" s="9"/>
      <c r="G20" s="9"/>
      <c r="H20" s="11">
        <v>0</v>
      </c>
      <c r="I20" s="139"/>
      <c r="J20" s="165">
        <v>0</v>
      </c>
      <c r="K20" s="9"/>
      <c r="L20" s="11">
        <v>0</v>
      </c>
      <c r="M20" s="139"/>
      <c r="N20" s="165">
        <v>0</v>
      </c>
      <c r="O20" s="139"/>
      <c r="P20" s="11">
        <v>0</v>
      </c>
      <c r="Q20" s="139"/>
      <c r="R20" s="165">
        <v>0</v>
      </c>
      <c r="S20"/>
      <c r="T20" s="11">
        <v>0</v>
      </c>
      <c r="U20" s="139"/>
      <c r="V20" s="165">
        <v>0</v>
      </c>
      <c r="W20"/>
      <c r="X20" s="11">
        <v>0</v>
      </c>
      <c r="Y20"/>
      <c r="Z20" s="185" t="s">
        <v>2376</v>
      </c>
      <c r="AA20"/>
      <c r="AB20" s="185" t="s">
        <v>2376</v>
      </c>
      <c r="AC20" s="185"/>
      <c r="AD20" s="185" t="s">
        <v>2376</v>
      </c>
      <c r="AE20" s="185"/>
      <c r="AF20" s="185" t="s">
        <v>2376</v>
      </c>
      <c r="AG20" s="186"/>
      <c r="AH20" s="185">
        <v>0</v>
      </c>
      <c r="AI20" s="186"/>
      <c r="AJ20" s="185">
        <v>0</v>
      </c>
      <c r="AK20" s="186"/>
      <c r="AL20" s="185">
        <v>0</v>
      </c>
      <c r="AM20" s="185"/>
      <c r="AN20" s="185">
        <v>0</v>
      </c>
      <c r="AO20" s="185"/>
      <c r="AP20" s="185">
        <v>0</v>
      </c>
      <c r="AQ20" s="10"/>
      <c r="AR20" s="45"/>
      <c r="AS20" s="1"/>
      <c r="AT20" s="1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</row>
    <row r="21" spans="2:62" s="4" customFormat="1" ht="12.9" customHeight="1" x14ac:dyDescent="0.35">
      <c r="B21" s="15" t="s">
        <v>1120</v>
      </c>
      <c r="C21" s="9"/>
      <c r="D21" s="9"/>
      <c r="E21" s="9"/>
      <c r="F21" s="9"/>
      <c r="G21" s="9"/>
      <c r="H21" s="140">
        <v>244951</v>
      </c>
      <c r="I21" s="139"/>
      <c r="J21" s="166">
        <v>199087</v>
      </c>
      <c r="K21" s="9"/>
      <c r="L21" s="140">
        <v>199087</v>
      </c>
      <c r="M21" s="139"/>
      <c r="N21" s="166">
        <v>177722</v>
      </c>
      <c r="O21" s="139"/>
      <c r="P21" s="140">
        <v>177722</v>
      </c>
      <c r="Q21" s="139"/>
      <c r="R21" s="166">
        <v>127667</v>
      </c>
      <c r="S21"/>
      <c r="T21" s="140">
        <v>127667</v>
      </c>
      <c r="U21" s="139"/>
      <c r="V21" s="166">
        <v>139349</v>
      </c>
      <c r="W21"/>
      <c r="X21" s="140">
        <v>139349</v>
      </c>
      <c r="Y21"/>
      <c r="Z21" s="187">
        <v>0.23037164656657638</v>
      </c>
      <c r="AA21"/>
      <c r="AB21" s="187">
        <v>0.12021584272065367</v>
      </c>
      <c r="AC21" s="193"/>
      <c r="AD21" s="187">
        <v>0.39207469432194686</v>
      </c>
      <c r="AE21" s="193"/>
      <c r="AF21" s="187">
        <v>-8.3832679100675267E-2</v>
      </c>
      <c r="AG21" s="188"/>
      <c r="AH21" s="187">
        <v>4.1253182182874715E-2</v>
      </c>
      <c r="AI21" s="188"/>
      <c r="AJ21" s="187">
        <v>3.4967633945233702E-2</v>
      </c>
      <c r="AK21" s="188"/>
      <c r="AL21" s="187">
        <v>3.2597770199678355E-2</v>
      </c>
      <c r="AM21" s="193"/>
      <c r="AN21" s="187">
        <v>2.3687873071430256E-2</v>
      </c>
      <c r="AO21" s="193"/>
      <c r="AP21" s="187">
        <v>2.5800902991796795E-2</v>
      </c>
      <c r="AQ21" s="16"/>
      <c r="AR21" s="45"/>
      <c r="AS21" s="1"/>
      <c r="AT21" s="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</row>
    <row r="22" spans="2:62" s="4" customFormat="1" ht="9.9" customHeight="1" x14ac:dyDescent="0.35">
      <c r="B22" s="12"/>
      <c r="C22" s="9"/>
      <c r="D22" s="9"/>
      <c r="E22" s="9"/>
      <c r="F22" s="9"/>
      <c r="G22" s="9"/>
      <c r="H22" s="11"/>
      <c r="I22" s="139"/>
      <c r="J22" s="165"/>
      <c r="K22" s="9"/>
      <c r="L22" s="11"/>
      <c r="M22" s="139"/>
      <c r="N22" s="165"/>
      <c r="O22" s="139"/>
      <c r="P22" s="11"/>
      <c r="Q22" s="139"/>
      <c r="R22" s="165"/>
      <c r="S22"/>
      <c r="T22" s="11"/>
      <c r="U22" s="139"/>
      <c r="V22" s="165"/>
      <c r="W22"/>
      <c r="X22" s="11"/>
      <c r="Y22"/>
      <c r="Z22" s="189"/>
      <c r="AA22"/>
      <c r="AB22" s="189"/>
      <c r="AC22" s="189"/>
      <c r="AD22" s="189"/>
      <c r="AE22" s="189"/>
      <c r="AF22" s="189"/>
      <c r="AG22" s="186"/>
      <c r="AH22" s="189"/>
      <c r="AI22" s="186"/>
      <c r="AJ22" s="189"/>
      <c r="AK22" s="186"/>
      <c r="AL22" s="189"/>
      <c r="AM22" s="189"/>
      <c r="AN22" s="189"/>
      <c r="AO22" s="189"/>
      <c r="AP22" s="189"/>
      <c r="AQ22" s="10"/>
      <c r="AR22"/>
      <c r="AS22" s="1"/>
      <c r="AT22" s="1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</row>
    <row r="23" spans="2:62" s="4" customFormat="1" ht="12.9" customHeight="1" x14ac:dyDescent="0.35">
      <c r="B23" s="13" t="s">
        <v>1121</v>
      </c>
      <c r="C23" s="9"/>
      <c r="D23" s="9"/>
      <c r="E23" s="9"/>
      <c r="F23" s="9"/>
      <c r="G23" s="9"/>
      <c r="H23" s="11"/>
      <c r="I23" s="139"/>
      <c r="J23" s="165"/>
      <c r="K23" s="9"/>
      <c r="L23" s="11"/>
      <c r="M23" s="139"/>
      <c r="N23" s="165"/>
      <c r="O23" s="139"/>
      <c r="P23" s="11"/>
      <c r="Q23" s="139"/>
      <c r="R23" s="165"/>
      <c r="S23"/>
      <c r="T23" s="11"/>
      <c r="U23" s="139"/>
      <c r="V23" s="165"/>
      <c r="W23"/>
      <c r="X23" s="11"/>
      <c r="Y23"/>
      <c r="Z23" s="189"/>
      <c r="AA23"/>
      <c r="AB23" s="189"/>
      <c r="AC23" s="189"/>
      <c r="AD23" s="189"/>
      <c r="AE23" s="189"/>
      <c r="AF23" s="189"/>
      <c r="AG23" s="186"/>
      <c r="AH23" s="189"/>
      <c r="AI23" s="186"/>
      <c r="AJ23" s="189"/>
      <c r="AK23" s="186"/>
      <c r="AL23" s="189"/>
      <c r="AM23" s="189"/>
      <c r="AN23" s="189"/>
      <c r="AO23" s="189"/>
      <c r="AP23" s="189"/>
      <c r="AQ23" s="10"/>
      <c r="AR23"/>
      <c r="AS23" s="1"/>
      <c r="AT23" s="1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</row>
    <row r="24" spans="2:62" s="4" customFormat="1" ht="12.9" customHeight="1" x14ac:dyDescent="0.35">
      <c r="B24" s="14" t="s">
        <v>1122</v>
      </c>
      <c r="C24" s="9"/>
      <c r="D24" s="9"/>
      <c r="E24" s="9"/>
      <c r="F24" s="9"/>
      <c r="G24" s="9"/>
      <c r="H24" s="11"/>
      <c r="I24" s="139"/>
      <c r="J24" s="165"/>
      <c r="K24" s="9"/>
      <c r="L24" s="11"/>
      <c r="M24" s="139"/>
      <c r="N24" s="165"/>
      <c r="O24" s="139"/>
      <c r="P24" s="11"/>
      <c r="Q24" s="139"/>
      <c r="R24" s="165"/>
      <c r="S24"/>
      <c r="T24" s="11"/>
      <c r="U24" s="139"/>
      <c r="V24" s="165"/>
      <c r="W24"/>
      <c r="X24" s="11"/>
      <c r="Y24"/>
      <c r="Z24" s="185"/>
      <c r="AA24"/>
      <c r="AB24" s="185"/>
      <c r="AC24" s="185"/>
      <c r="AD24" s="185"/>
      <c r="AE24" s="185"/>
      <c r="AF24" s="185"/>
      <c r="AG24" s="186"/>
      <c r="AH24" s="189"/>
      <c r="AI24" s="186"/>
      <c r="AJ24" s="189"/>
      <c r="AK24" s="186"/>
      <c r="AL24" s="189"/>
      <c r="AM24" s="189"/>
      <c r="AN24" s="189"/>
      <c r="AO24" s="189"/>
      <c r="AP24" s="189"/>
      <c r="AQ24" s="10"/>
      <c r="AR24"/>
      <c r="AS24" s="1"/>
      <c r="AT24" s="1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</row>
    <row r="25" spans="2:62" s="4" customFormat="1" ht="12.9" customHeight="1" x14ac:dyDescent="0.35">
      <c r="B25" s="17" t="s">
        <v>1123</v>
      </c>
      <c r="C25" s="9"/>
      <c r="D25" s="9"/>
      <c r="E25" s="9"/>
      <c r="F25" s="9"/>
      <c r="G25" s="9"/>
      <c r="H25" s="11">
        <v>17363</v>
      </c>
      <c r="I25" s="139"/>
      <c r="J25" s="165">
        <v>17363</v>
      </c>
      <c r="K25" s="9"/>
      <c r="L25" s="11">
        <v>17363</v>
      </c>
      <c r="M25" s="139"/>
      <c r="N25" s="165">
        <v>17363</v>
      </c>
      <c r="O25" s="139"/>
      <c r="P25" s="11">
        <v>17363</v>
      </c>
      <c r="Q25" s="139"/>
      <c r="R25" s="165">
        <v>17542</v>
      </c>
      <c r="S25"/>
      <c r="T25" s="11">
        <v>17542</v>
      </c>
      <c r="U25" s="139"/>
      <c r="V25" s="165">
        <v>17542</v>
      </c>
      <c r="W25"/>
      <c r="X25" s="11">
        <v>17542</v>
      </c>
      <c r="Y25"/>
      <c r="Z25" s="185">
        <v>0</v>
      </c>
      <c r="AA25"/>
      <c r="AB25" s="185">
        <v>0</v>
      </c>
      <c r="AC25" s="185"/>
      <c r="AD25" s="185">
        <v>-1.0204081632653073E-2</v>
      </c>
      <c r="AE25" s="185"/>
      <c r="AF25" s="185">
        <v>0</v>
      </c>
      <c r="AG25" s="186"/>
      <c r="AH25" s="185">
        <v>2.9241725987697691E-3</v>
      </c>
      <c r="AI25" s="186"/>
      <c r="AJ25" s="185">
        <v>3.0496367326399653E-3</v>
      </c>
      <c r="AK25" s="186"/>
      <c r="AL25" s="185">
        <v>3.1847215537582027E-3</v>
      </c>
      <c r="AM25" s="185"/>
      <c r="AN25" s="185">
        <v>3.2548165886174935E-3</v>
      </c>
      <c r="AO25" s="185"/>
      <c r="AP25" s="185">
        <v>3.2479561409274505E-3</v>
      </c>
      <c r="AQ25" s="10"/>
      <c r="AR25" s="45"/>
      <c r="AS25" s="1"/>
      <c r="AT25" s="1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</row>
    <row r="26" spans="2:62" s="4" customFormat="1" ht="12.9" customHeight="1" x14ac:dyDescent="0.35">
      <c r="B26" s="17" t="s">
        <v>1124</v>
      </c>
      <c r="C26" s="9"/>
      <c r="D26" s="9"/>
      <c r="E26" s="9"/>
      <c r="F26" s="9"/>
      <c r="G26" s="9"/>
      <c r="H26" s="11">
        <v>106718</v>
      </c>
      <c r="I26" s="139"/>
      <c r="J26" s="165">
        <v>70491</v>
      </c>
      <c r="K26" s="9"/>
      <c r="L26" s="11">
        <v>70491</v>
      </c>
      <c r="M26" s="139"/>
      <c r="N26" s="165">
        <v>45395</v>
      </c>
      <c r="O26" s="139"/>
      <c r="P26" s="11">
        <v>45395</v>
      </c>
      <c r="Q26" s="139"/>
      <c r="R26" s="165">
        <v>30263</v>
      </c>
      <c r="S26"/>
      <c r="T26" s="11">
        <v>30263</v>
      </c>
      <c r="U26" s="139"/>
      <c r="V26" s="165">
        <v>22023</v>
      </c>
      <c r="W26"/>
      <c r="X26" s="11">
        <v>22023</v>
      </c>
      <c r="Y26"/>
      <c r="Z26" s="185">
        <v>0.51392376331730283</v>
      </c>
      <c r="AA26"/>
      <c r="AB26" s="185">
        <v>0.55283621544222927</v>
      </c>
      <c r="AC26" s="185"/>
      <c r="AD26" s="185">
        <v>0.50001652182533118</v>
      </c>
      <c r="AE26" s="185"/>
      <c r="AF26" s="185">
        <v>0.3741542932388866</v>
      </c>
      <c r="AG26" s="186"/>
      <c r="AH26" s="185">
        <v>1.797280719895826E-2</v>
      </c>
      <c r="AI26" s="186"/>
      <c r="AJ26" s="185">
        <v>1.2381036855412302E-2</v>
      </c>
      <c r="AK26" s="186"/>
      <c r="AL26" s="185">
        <v>8.326351145127777E-3</v>
      </c>
      <c r="AM26" s="185"/>
      <c r="AN26" s="185">
        <v>5.6151245252155516E-3</v>
      </c>
      <c r="AO26" s="185"/>
      <c r="AP26" s="185">
        <v>4.0776272997175489E-3</v>
      </c>
      <c r="AQ26" s="10"/>
      <c r="AR26" s="45"/>
      <c r="AS26" s="1"/>
      <c r="AT26" s="1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</row>
    <row r="27" spans="2:62" s="4" customFormat="1" ht="12.9" customHeight="1" x14ac:dyDescent="0.35">
      <c r="B27" s="17" t="s">
        <v>2297</v>
      </c>
      <c r="C27" s="9"/>
      <c r="D27" s="9"/>
      <c r="E27" s="9"/>
      <c r="F27" s="9"/>
      <c r="G27" s="9"/>
      <c r="H27" s="11">
        <v>16848</v>
      </c>
      <c r="I27" s="139"/>
      <c r="J27" s="165">
        <v>12105</v>
      </c>
      <c r="K27" s="9"/>
      <c r="L27" s="11">
        <v>12105</v>
      </c>
      <c r="M27" s="139"/>
      <c r="N27" s="165">
        <v>8563</v>
      </c>
      <c r="O27" s="139"/>
      <c r="P27" s="11">
        <v>8563</v>
      </c>
      <c r="Q27" s="139"/>
      <c r="R27" s="165">
        <v>0</v>
      </c>
      <c r="S27"/>
      <c r="T27" s="11">
        <v>0</v>
      </c>
      <c r="U27" s="139"/>
      <c r="V27" s="165">
        <v>0</v>
      </c>
      <c r="W27"/>
      <c r="X27" s="11">
        <v>0</v>
      </c>
      <c r="Y27"/>
      <c r="Z27" s="185">
        <v>0.39182156133829005</v>
      </c>
      <c r="AA27"/>
      <c r="AB27" s="185">
        <v>0.41364007941142122</v>
      </c>
      <c r="AC27" s="185"/>
      <c r="AD27" s="185" t="s">
        <v>2376</v>
      </c>
      <c r="AE27" s="185"/>
      <c r="AF27" s="185" t="s">
        <v>2376</v>
      </c>
      <c r="AG27" s="186"/>
      <c r="AH27" s="185">
        <v>2.837439379374133E-3</v>
      </c>
      <c r="AI27" s="186"/>
      <c r="AJ27" s="185">
        <v>2.1261217905089429E-3</v>
      </c>
      <c r="AK27" s="186"/>
      <c r="AL27" s="185">
        <v>1.5706255062392148E-3</v>
      </c>
      <c r="AM27" s="185"/>
      <c r="AN27" s="185">
        <v>0</v>
      </c>
      <c r="AO27" s="185"/>
      <c r="AP27" s="185">
        <v>0</v>
      </c>
      <c r="AQ27" s="10"/>
      <c r="AR27" s="45"/>
      <c r="AS27" s="1"/>
      <c r="AT27" s="1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</row>
    <row r="28" spans="2:62" s="4" customFormat="1" ht="12.9" hidden="1" customHeight="1" x14ac:dyDescent="0.35">
      <c r="B28" s="17" t="s">
        <v>1125</v>
      </c>
      <c r="C28" s="9"/>
      <c r="D28" s="9"/>
      <c r="E28" s="9"/>
      <c r="F28" s="9"/>
      <c r="G28" s="9"/>
      <c r="H28" s="11">
        <v>0</v>
      </c>
      <c r="I28" s="139"/>
      <c r="J28" s="165">
        <v>0</v>
      </c>
      <c r="K28" s="9"/>
      <c r="L28" s="11">
        <v>0</v>
      </c>
      <c r="M28" s="139"/>
      <c r="N28" s="165">
        <v>0</v>
      </c>
      <c r="O28" s="139"/>
      <c r="P28" s="11">
        <v>0</v>
      </c>
      <c r="Q28" s="139"/>
      <c r="R28" s="165">
        <v>0</v>
      </c>
      <c r="S28"/>
      <c r="T28" s="11">
        <v>0</v>
      </c>
      <c r="U28" s="139"/>
      <c r="V28" s="165">
        <v>0</v>
      </c>
      <c r="W28"/>
      <c r="X28" s="11">
        <v>0</v>
      </c>
      <c r="Y28"/>
      <c r="Z28" s="185" t="s">
        <v>2376</v>
      </c>
      <c r="AA28"/>
      <c r="AB28" s="185" t="s">
        <v>2376</v>
      </c>
      <c r="AC28" s="185"/>
      <c r="AD28" s="185" t="s">
        <v>2376</v>
      </c>
      <c r="AE28" s="185"/>
      <c r="AF28" s="185" t="s">
        <v>2376</v>
      </c>
      <c r="AG28" s="186"/>
      <c r="AH28" s="185">
        <v>0</v>
      </c>
      <c r="AI28" s="186"/>
      <c r="AJ28" s="185">
        <v>0</v>
      </c>
      <c r="AK28" s="186"/>
      <c r="AL28" s="185">
        <v>0</v>
      </c>
      <c r="AM28" s="185"/>
      <c r="AN28" s="185">
        <v>0</v>
      </c>
      <c r="AO28" s="185"/>
      <c r="AP28" s="185">
        <v>0</v>
      </c>
      <c r="AQ28" s="10"/>
      <c r="AR28" s="45"/>
      <c r="AS28" s="1"/>
      <c r="AT28" s="1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</row>
    <row r="29" spans="2:62" s="4" customFormat="1" ht="12.9" customHeight="1" x14ac:dyDescent="0.35">
      <c r="B29" s="17" t="s">
        <v>1126</v>
      </c>
      <c r="C29" s="9"/>
      <c r="D29" s="9"/>
      <c r="E29" s="9"/>
      <c r="F29" s="9"/>
      <c r="G29" s="9"/>
      <c r="H29" s="11">
        <v>9</v>
      </c>
      <c r="I29" s="139"/>
      <c r="J29" s="165">
        <v>9</v>
      </c>
      <c r="K29" s="9"/>
      <c r="L29" s="11">
        <v>9</v>
      </c>
      <c r="M29" s="139"/>
      <c r="N29" s="165">
        <v>9</v>
      </c>
      <c r="O29" s="139"/>
      <c r="P29" s="11">
        <v>9</v>
      </c>
      <c r="Q29" s="139"/>
      <c r="R29" s="165">
        <v>10</v>
      </c>
      <c r="S29"/>
      <c r="T29" s="11">
        <v>9</v>
      </c>
      <c r="U29" s="139"/>
      <c r="V29" s="165">
        <v>10</v>
      </c>
      <c r="W29"/>
      <c r="X29" s="11">
        <v>9</v>
      </c>
      <c r="Y29"/>
      <c r="Z29" s="185">
        <v>0</v>
      </c>
      <c r="AA29"/>
      <c r="AB29" s="185">
        <v>0</v>
      </c>
      <c r="AC29" s="185"/>
      <c r="AD29" s="185">
        <v>0</v>
      </c>
      <c r="AE29" s="185"/>
      <c r="AF29" s="185">
        <v>0</v>
      </c>
      <c r="AG29" s="186"/>
      <c r="AH29" s="185">
        <v>1.5157261641955839E-6</v>
      </c>
      <c r="AI29" s="186"/>
      <c r="AJ29" s="185">
        <v>1.5807596955456825E-6</v>
      </c>
      <c r="AK29" s="186"/>
      <c r="AL29" s="185">
        <v>1.6507800485989647E-6</v>
      </c>
      <c r="AM29" s="185"/>
      <c r="AN29" s="185">
        <v>1.6698979191402029E-6</v>
      </c>
      <c r="AO29" s="185"/>
      <c r="AP29" s="185">
        <v>1.8515312626424869E-6</v>
      </c>
      <c r="AQ29" s="10"/>
      <c r="AR29" s="45"/>
      <c r="AS29" s="1"/>
      <c r="AT29" s="1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</row>
    <row r="30" spans="2:62" s="4" customFormat="1" x14ac:dyDescent="0.35">
      <c r="B30" s="14"/>
      <c r="C30" s="9"/>
      <c r="D30" s="9"/>
      <c r="E30" s="9"/>
      <c r="F30" s="9"/>
      <c r="G30" s="9"/>
      <c r="H30" s="147">
        <v>140938</v>
      </c>
      <c r="I30" s="139"/>
      <c r="J30" s="175">
        <v>99968</v>
      </c>
      <c r="K30" s="9"/>
      <c r="L30" s="147">
        <v>99968</v>
      </c>
      <c r="M30" s="139"/>
      <c r="N30" s="175">
        <v>71330</v>
      </c>
      <c r="O30" s="139"/>
      <c r="P30" s="147">
        <v>71330</v>
      </c>
      <c r="Q30" s="139"/>
      <c r="R30" s="175">
        <v>47815</v>
      </c>
      <c r="S30"/>
      <c r="T30" s="147">
        <v>47814</v>
      </c>
      <c r="U30" s="139"/>
      <c r="V30" s="175">
        <v>39575</v>
      </c>
      <c r="W30"/>
      <c r="X30" s="147">
        <v>39574</v>
      </c>
      <c r="Y30"/>
      <c r="Z30" s="187">
        <v>0.40983114596670944</v>
      </c>
      <c r="AA30"/>
      <c r="AB30" s="187">
        <v>0.40148605075003507</v>
      </c>
      <c r="AC30" s="193"/>
      <c r="AD30" s="187">
        <v>0.49182247877190788</v>
      </c>
      <c r="AE30" s="193"/>
      <c r="AF30" s="187">
        <v>0.20821751655127096</v>
      </c>
      <c r="AG30" s="188"/>
      <c r="AH30" s="187">
        <v>2.3735934903266358E-2</v>
      </c>
      <c r="AI30" s="188"/>
      <c r="AJ30" s="187">
        <v>1.7558376138256757E-2</v>
      </c>
      <c r="AK30" s="188"/>
      <c r="AL30" s="187">
        <v>1.3083348985173793E-2</v>
      </c>
      <c r="AM30" s="193"/>
      <c r="AN30" s="187">
        <v>8.871611011752184E-3</v>
      </c>
      <c r="AO30" s="193"/>
      <c r="AP30" s="187">
        <v>7.3274349719076419E-3</v>
      </c>
      <c r="AQ30" s="10"/>
      <c r="AR30" s="45"/>
      <c r="AS30" s="1"/>
      <c r="AT30" s="1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</row>
    <row r="31" spans="2:62" s="4" customFormat="1" ht="6" customHeight="1" x14ac:dyDescent="0.35">
      <c r="B31" s="12"/>
      <c r="C31" s="9"/>
      <c r="D31" s="9"/>
      <c r="E31" s="9"/>
      <c r="F31" s="9"/>
      <c r="G31" s="9"/>
      <c r="H31" s="11"/>
      <c r="I31" s="139"/>
      <c r="J31" s="165"/>
      <c r="K31" s="9"/>
      <c r="L31" s="11"/>
      <c r="M31" s="139"/>
      <c r="N31" s="165"/>
      <c r="O31" s="139"/>
      <c r="P31" s="11"/>
      <c r="Q31" s="139"/>
      <c r="R31" s="165"/>
      <c r="S31"/>
      <c r="T31" s="11"/>
      <c r="U31" s="139"/>
      <c r="V31" s="165"/>
      <c r="W31"/>
      <c r="X31" s="11"/>
      <c r="Y31"/>
      <c r="Z31" s="189"/>
      <c r="AA31"/>
      <c r="AB31" s="189"/>
      <c r="AC31" s="189"/>
      <c r="AD31" s="189"/>
      <c r="AE31" s="189"/>
      <c r="AF31" s="189"/>
      <c r="AG31" s="186"/>
      <c r="AH31" s="189"/>
      <c r="AI31" s="186"/>
      <c r="AJ31" s="189"/>
      <c r="AK31" s="186"/>
      <c r="AL31" s="189"/>
      <c r="AM31" s="189"/>
      <c r="AN31" s="189"/>
      <c r="AO31" s="189"/>
      <c r="AP31" s="189"/>
      <c r="AQ31" s="10"/>
      <c r="AR31"/>
      <c r="AS31" s="1"/>
      <c r="AT31" s="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</row>
    <row r="32" spans="2:62" s="4" customFormat="1" ht="12.9" customHeight="1" x14ac:dyDescent="0.35">
      <c r="B32" s="14" t="s">
        <v>1127</v>
      </c>
      <c r="C32" s="9"/>
      <c r="D32" s="9"/>
      <c r="E32" s="9"/>
      <c r="F32" s="9"/>
      <c r="G32" s="9"/>
      <c r="H32" s="11">
        <v>4882</v>
      </c>
      <c r="I32" s="139"/>
      <c r="J32" s="165">
        <v>4931</v>
      </c>
      <c r="K32" s="9"/>
      <c r="L32" s="11">
        <v>4931</v>
      </c>
      <c r="M32" s="139"/>
      <c r="N32" s="165">
        <v>5028</v>
      </c>
      <c r="O32" s="139"/>
      <c r="P32" s="11">
        <v>5028</v>
      </c>
      <c r="Q32" s="139"/>
      <c r="R32" s="165">
        <v>38</v>
      </c>
      <c r="S32"/>
      <c r="T32" s="11">
        <v>38</v>
      </c>
      <c r="U32" s="139"/>
      <c r="V32" s="165">
        <v>38</v>
      </c>
      <c r="W32"/>
      <c r="X32" s="11">
        <v>38</v>
      </c>
      <c r="Y32"/>
      <c r="Z32" s="185">
        <v>-9.9371324274994954E-3</v>
      </c>
      <c r="AA32"/>
      <c r="AB32" s="185">
        <v>-1.9291964996022259E-2</v>
      </c>
      <c r="AC32" s="185"/>
      <c r="AD32" s="185">
        <v>131.31578947368422</v>
      </c>
      <c r="AE32" s="185"/>
      <c r="AF32" s="185">
        <v>0</v>
      </c>
      <c r="AG32" s="186"/>
      <c r="AH32" s="185">
        <v>8.2219723706698224E-4</v>
      </c>
      <c r="AI32" s="186"/>
      <c r="AJ32" s="185">
        <v>8.6608067319286232E-4</v>
      </c>
      <c r="AK32" s="186"/>
      <c r="AL32" s="185">
        <v>9.2223578715062158E-4</v>
      </c>
      <c r="AM32" s="185"/>
      <c r="AN32" s="185">
        <v>7.0506801030364127E-6</v>
      </c>
      <c r="AO32" s="185"/>
      <c r="AP32" s="185">
        <v>7.0358187980414498E-6</v>
      </c>
      <c r="AQ32" s="10"/>
      <c r="AR32" s="45"/>
      <c r="AS32" s="1"/>
      <c r="AT32" s="1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</row>
    <row r="33" spans="2:62" s="4" customFormat="1" ht="12.9" hidden="1" customHeight="1" x14ac:dyDescent="0.35">
      <c r="B33" s="17" t="s">
        <v>2295</v>
      </c>
      <c r="C33" s="9"/>
      <c r="D33" s="9"/>
      <c r="E33" s="9"/>
      <c r="F33" s="9"/>
      <c r="G33" s="9"/>
      <c r="H33" s="11">
        <v>5100</v>
      </c>
      <c r="I33" s="139"/>
      <c r="J33" s="165">
        <v>5052</v>
      </c>
      <c r="K33" s="9"/>
      <c r="L33" s="11">
        <v>5052</v>
      </c>
      <c r="M33" s="139"/>
      <c r="N33" s="165">
        <v>5052</v>
      </c>
      <c r="O33" s="139"/>
      <c r="P33" s="11">
        <v>5052</v>
      </c>
      <c r="Q33" s="139"/>
      <c r="R33" s="165">
        <v>38</v>
      </c>
      <c r="S33"/>
      <c r="T33" s="11">
        <v>38</v>
      </c>
      <c r="U33" s="139"/>
      <c r="V33" s="165">
        <v>38</v>
      </c>
      <c r="W33"/>
      <c r="X33" s="11">
        <v>38</v>
      </c>
      <c r="Y33"/>
      <c r="Z33" s="185">
        <v>9.5011876484560887E-3</v>
      </c>
      <c r="AA33"/>
      <c r="AB33" s="185">
        <v>0</v>
      </c>
      <c r="AC33" s="185"/>
      <c r="AD33" s="185">
        <v>131.94736842105263</v>
      </c>
      <c r="AE33" s="185"/>
      <c r="AF33" s="185">
        <v>0</v>
      </c>
      <c r="AG33" s="186"/>
      <c r="AH33" s="185">
        <v>8.5891149304416427E-4</v>
      </c>
      <c r="AI33" s="186"/>
      <c r="AJ33" s="185">
        <v>8.8733310909964319E-4</v>
      </c>
      <c r="AK33" s="186"/>
      <c r="AL33" s="185">
        <v>9.2663786728021879E-4</v>
      </c>
      <c r="AM33" s="185"/>
      <c r="AN33" s="185">
        <v>7.0506801030364127E-6</v>
      </c>
      <c r="AO33" s="185"/>
      <c r="AP33" s="185">
        <v>7.0358187980414498E-6</v>
      </c>
      <c r="AQ33" s="10"/>
      <c r="AR33" s="45"/>
      <c r="AS33" s="1"/>
      <c r="AT33" s="1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</row>
    <row r="34" spans="2:62" s="4" customFormat="1" ht="12.9" hidden="1" customHeight="1" x14ac:dyDescent="0.35">
      <c r="B34" s="17" t="s">
        <v>2296</v>
      </c>
      <c r="C34" s="9"/>
      <c r="D34" s="9"/>
      <c r="E34" s="9"/>
      <c r="F34" s="9"/>
      <c r="G34" s="9"/>
      <c r="H34" s="11">
        <v>-218</v>
      </c>
      <c r="I34" s="139"/>
      <c r="J34" s="165">
        <v>-121</v>
      </c>
      <c r="K34" s="9"/>
      <c r="L34" s="11">
        <v>-121</v>
      </c>
      <c r="M34" s="139"/>
      <c r="N34" s="165">
        <v>-24</v>
      </c>
      <c r="O34" s="139"/>
      <c r="P34" s="11">
        <v>-24</v>
      </c>
      <c r="Q34" s="139"/>
      <c r="R34" s="165">
        <v>0</v>
      </c>
      <c r="S34"/>
      <c r="T34" s="11">
        <v>0</v>
      </c>
      <c r="U34" s="139"/>
      <c r="V34" s="165">
        <v>0</v>
      </c>
      <c r="W34"/>
      <c r="X34" s="11">
        <v>0</v>
      </c>
      <c r="Y34"/>
      <c r="Z34" s="185">
        <v>0.80165289256198347</v>
      </c>
      <c r="AA34"/>
      <c r="AB34" s="185">
        <v>4.041666666666667</v>
      </c>
      <c r="AC34" s="185"/>
      <c r="AD34" s="185" t="s">
        <v>2376</v>
      </c>
      <c r="AE34" s="185"/>
      <c r="AF34" s="185" t="s">
        <v>2376</v>
      </c>
      <c r="AG34" s="186"/>
      <c r="AH34" s="185">
        <v>-3.6714255977181923E-5</v>
      </c>
      <c r="AI34" s="186"/>
      <c r="AJ34" s="185">
        <v>-2.1252435906780845E-5</v>
      </c>
      <c r="AK34" s="186"/>
      <c r="AL34" s="185">
        <v>-4.4020801295972387E-6</v>
      </c>
      <c r="AM34" s="185"/>
      <c r="AN34" s="185">
        <v>0</v>
      </c>
      <c r="AO34" s="185"/>
      <c r="AP34" s="185">
        <v>0</v>
      </c>
      <c r="AQ34" s="10"/>
      <c r="AR34" s="45"/>
      <c r="AS34" s="1"/>
      <c r="AT34" s="1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</row>
    <row r="35" spans="2:62" s="4" customFormat="1" hidden="1" x14ac:dyDescent="0.35">
      <c r="B35" s="14"/>
      <c r="C35" s="9"/>
      <c r="D35" s="9"/>
      <c r="E35" s="9"/>
      <c r="F35" s="9"/>
      <c r="G35" s="9"/>
      <c r="H35" s="11"/>
      <c r="I35" s="139"/>
      <c r="J35" s="165"/>
      <c r="K35" s="9"/>
      <c r="L35" s="11"/>
      <c r="M35" s="139"/>
      <c r="N35" s="165"/>
      <c r="O35" s="139"/>
      <c r="P35" s="11"/>
      <c r="Q35" s="139"/>
      <c r="R35" s="165"/>
      <c r="S35"/>
      <c r="T35" s="11"/>
      <c r="U35" s="139"/>
      <c r="V35" s="165"/>
      <c r="W35"/>
      <c r="X35" s="11"/>
      <c r="Y35"/>
      <c r="Z35" s="189"/>
      <c r="AA35"/>
      <c r="AB35" s="189"/>
      <c r="AC35" s="189"/>
      <c r="AD35" s="189"/>
      <c r="AE35" s="189"/>
      <c r="AF35" s="189"/>
      <c r="AG35" s="186"/>
      <c r="AH35" s="189"/>
      <c r="AI35" s="186"/>
      <c r="AJ35" s="189"/>
      <c r="AK35" s="186"/>
      <c r="AL35" s="189"/>
      <c r="AM35" s="189"/>
      <c r="AN35" s="189"/>
      <c r="AO35" s="189"/>
      <c r="AP35" s="189"/>
      <c r="AQ35" s="10"/>
      <c r="AR35"/>
      <c r="AS35" s="1"/>
      <c r="AT35" s="1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</row>
    <row r="36" spans="2:62" s="4" customFormat="1" hidden="1" x14ac:dyDescent="0.35">
      <c r="B36" s="14" t="s">
        <v>1128</v>
      </c>
      <c r="C36" s="9"/>
      <c r="D36" s="9"/>
      <c r="E36" s="9"/>
      <c r="F36" s="9"/>
      <c r="G36" s="9"/>
      <c r="H36" s="11"/>
      <c r="I36" s="139"/>
      <c r="J36" s="165"/>
      <c r="K36" s="9"/>
      <c r="L36" s="11"/>
      <c r="M36" s="139"/>
      <c r="N36" s="165"/>
      <c r="O36" s="139"/>
      <c r="P36" s="11"/>
      <c r="Q36" s="139"/>
      <c r="R36" s="165"/>
      <c r="S36"/>
      <c r="T36" s="11"/>
      <c r="U36" s="139"/>
      <c r="V36" s="165"/>
      <c r="W36"/>
      <c r="X36" s="11"/>
      <c r="Y36"/>
      <c r="Z36" s="189"/>
      <c r="AA36"/>
      <c r="AB36" s="189"/>
      <c r="AC36" s="189"/>
      <c r="AD36" s="189"/>
      <c r="AE36" s="189"/>
      <c r="AF36" s="189"/>
      <c r="AG36" s="186"/>
      <c r="AH36" s="189"/>
      <c r="AI36" s="186"/>
      <c r="AJ36" s="189"/>
      <c r="AK36" s="186"/>
      <c r="AL36" s="189"/>
      <c r="AM36" s="189"/>
      <c r="AN36" s="189"/>
      <c r="AO36" s="189"/>
      <c r="AP36" s="189"/>
      <c r="AQ36" s="10"/>
      <c r="AR36"/>
      <c r="AS36" s="1"/>
      <c r="AT36" s="1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</row>
    <row r="37" spans="2:62" s="4" customFormat="1" hidden="1" x14ac:dyDescent="0.35">
      <c r="B37" s="17" t="s">
        <v>1129</v>
      </c>
      <c r="C37" s="9"/>
      <c r="D37" s="9"/>
      <c r="E37" s="9"/>
      <c r="F37" s="9"/>
      <c r="G37" s="9"/>
      <c r="H37" s="11">
        <v>3659754</v>
      </c>
      <c r="I37" s="139"/>
      <c r="J37" s="165">
        <v>3493510</v>
      </c>
      <c r="K37" s="9"/>
      <c r="L37" s="11">
        <v>3493510</v>
      </c>
      <c r="M37" s="139"/>
      <c r="N37" s="165">
        <v>3283511</v>
      </c>
      <c r="O37" s="139"/>
      <c r="P37" s="11">
        <v>3283511</v>
      </c>
      <c r="Q37" s="139"/>
      <c r="R37" s="165">
        <v>3270765</v>
      </c>
      <c r="S37"/>
      <c r="T37" s="11">
        <v>3270765</v>
      </c>
      <c r="U37" s="139"/>
      <c r="V37" s="165">
        <v>3245860</v>
      </c>
      <c r="W37"/>
      <c r="X37" s="11">
        <v>3245860</v>
      </c>
      <c r="Y37"/>
      <c r="Z37" s="185">
        <v>4.7586524727279977E-2</v>
      </c>
      <c r="AA37"/>
      <c r="AB37" s="185">
        <v>6.3955625548383965E-2</v>
      </c>
      <c r="AC37" s="185"/>
      <c r="AD37" s="185">
        <v>3.8969476559764793E-3</v>
      </c>
      <c r="AE37" s="185"/>
      <c r="AF37" s="185">
        <v>7.672850954754562E-3</v>
      </c>
      <c r="AG37" s="186"/>
      <c r="AH37" s="185">
        <v>0.61635387692438282</v>
      </c>
      <c r="AI37" s="186"/>
      <c r="AJ37" s="185">
        <v>0.61359997822064416</v>
      </c>
      <c r="AK37" s="186"/>
      <c r="AL37" s="185">
        <v>0.60226160535058171</v>
      </c>
      <c r="AM37" s="185"/>
      <c r="AN37" s="185">
        <v>0.60687151861073396</v>
      </c>
      <c r="AO37" s="185"/>
      <c r="AP37" s="185">
        <v>0.60098112641607426</v>
      </c>
      <c r="AQ37" s="10"/>
      <c r="AR37" s="1"/>
      <c r="AS37" s="1"/>
      <c r="AT37" s="1"/>
      <c r="AU37" s="1">
        <v>-3659754</v>
      </c>
      <c r="AV37" s="1">
        <v>-3659754</v>
      </c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</row>
    <row r="38" spans="2:62" s="4" customFormat="1" hidden="1" x14ac:dyDescent="0.35">
      <c r="B38" s="17" t="s">
        <v>1130</v>
      </c>
      <c r="C38" s="9"/>
      <c r="D38" s="9"/>
      <c r="E38" s="9"/>
      <c r="F38" s="9"/>
      <c r="G38" s="9"/>
      <c r="H38" s="11">
        <v>2096286</v>
      </c>
      <c r="I38" s="139"/>
      <c r="J38" s="165">
        <v>2105852</v>
      </c>
      <c r="K38" s="9"/>
      <c r="L38" s="11">
        <v>2105852</v>
      </c>
      <c r="M38" s="139"/>
      <c r="N38" s="165">
        <v>2115417</v>
      </c>
      <c r="O38" s="139"/>
      <c r="P38" s="11">
        <v>2115417</v>
      </c>
      <c r="Q38" s="139"/>
      <c r="R38" s="165">
        <v>2124983</v>
      </c>
      <c r="S38"/>
      <c r="T38" s="11">
        <v>2124983</v>
      </c>
      <c r="U38" s="139"/>
      <c r="V38" s="165">
        <v>2134549</v>
      </c>
      <c r="W38"/>
      <c r="X38" s="11">
        <v>2134549</v>
      </c>
      <c r="Y38"/>
      <c r="Z38" s="185">
        <v>-4.542579440530492E-3</v>
      </c>
      <c r="AA38"/>
      <c r="AB38" s="185">
        <v>-4.5215671425539172E-3</v>
      </c>
      <c r="AC38" s="185"/>
      <c r="AD38" s="185">
        <v>-4.501683072288154E-3</v>
      </c>
      <c r="AE38" s="185"/>
      <c r="AF38" s="185">
        <v>-4.4815087402537701E-3</v>
      </c>
      <c r="AG38" s="186"/>
      <c r="AH38" s="185">
        <v>0.35304394864854488</v>
      </c>
      <c r="AI38" s="186"/>
      <c r="AJ38" s="185">
        <v>0.36987177404269633</v>
      </c>
      <c r="AK38" s="186"/>
      <c r="AL38" s="185">
        <v>0.38800979756300846</v>
      </c>
      <c r="AM38" s="185"/>
      <c r="AN38" s="185">
        <v>0.39427829887870064</v>
      </c>
      <c r="AO38" s="185"/>
      <c r="AP38" s="185">
        <v>0.39521842051422579</v>
      </c>
      <c r="AQ38" s="10"/>
      <c r="AR38" s="45"/>
      <c r="AS38" s="1"/>
      <c r="AT38" s="1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</row>
    <row r="39" spans="2:62" s="4" customFormat="1" hidden="1" x14ac:dyDescent="0.35">
      <c r="B39" s="17" t="s">
        <v>1131</v>
      </c>
      <c r="C39" s="9"/>
      <c r="D39" s="9"/>
      <c r="E39" s="9"/>
      <c r="F39" s="9"/>
      <c r="G39" s="9"/>
      <c r="H39" s="11">
        <v>-290805</v>
      </c>
      <c r="I39" s="139"/>
      <c r="J39" s="165">
        <v>-269009</v>
      </c>
      <c r="K39" s="9"/>
      <c r="L39" s="11">
        <v>-269009</v>
      </c>
      <c r="M39" s="139"/>
      <c r="N39" s="165">
        <v>-248122</v>
      </c>
      <c r="O39" s="139"/>
      <c r="P39" s="11">
        <v>-248122</v>
      </c>
      <c r="Q39" s="139"/>
      <c r="R39" s="165">
        <v>-226634</v>
      </c>
      <c r="S39"/>
      <c r="T39" s="11">
        <v>-226634</v>
      </c>
      <c r="U39" s="139"/>
      <c r="V39" s="165">
        <v>-205239</v>
      </c>
      <c r="W39"/>
      <c r="X39" s="11">
        <v>-205239</v>
      </c>
      <c r="Y39"/>
      <c r="Z39" s="185">
        <v>8.1023311487719685E-2</v>
      </c>
      <c r="AA39"/>
      <c r="AB39" s="185">
        <v>8.4180362885999616E-2</v>
      </c>
      <c r="AC39" s="185"/>
      <c r="AD39" s="185">
        <v>9.4813664322211055E-2</v>
      </c>
      <c r="AE39" s="185"/>
      <c r="AF39" s="185">
        <v>0.1042443200366403</v>
      </c>
      <c r="AG39" s="186"/>
      <c r="AH39" s="185">
        <v>-4.8975638575432974E-2</v>
      </c>
      <c r="AI39" s="186"/>
      <c r="AJ39" s="185">
        <v>-4.724873165989428E-2</v>
      </c>
      <c r="AK39" s="186"/>
      <c r="AL39" s="185">
        <v>-4.5510538579830256E-2</v>
      </c>
      <c r="AM39" s="185"/>
      <c r="AN39" s="185">
        <v>-4.2050627222935642E-2</v>
      </c>
      <c r="AO39" s="185"/>
      <c r="AP39" s="185">
        <v>-3.8000642481348136E-2</v>
      </c>
      <c r="AQ39" s="10"/>
      <c r="AR39" s="45"/>
      <c r="AS39" s="1"/>
      <c r="AT39" s="1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</row>
    <row r="40" spans="2:62" s="4" customFormat="1" ht="12.75" customHeight="1" x14ac:dyDescent="0.35">
      <c r="B40" s="14" t="s">
        <v>1128</v>
      </c>
      <c r="C40" s="9"/>
      <c r="D40" s="9"/>
      <c r="E40" s="9"/>
      <c r="F40" s="9"/>
      <c r="G40" s="9"/>
      <c r="H40" s="144">
        <v>5465235</v>
      </c>
      <c r="I40" s="139"/>
      <c r="J40" s="167">
        <v>5330353</v>
      </c>
      <c r="K40" s="9"/>
      <c r="L40" s="144">
        <v>5330353</v>
      </c>
      <c r="M40" s="139"/>
      <c r="N40" s="167">
        <v>5150806</v>
      </c>
      <c r="O40" s="139"/>
      <c r="P40" s="144">
        <v>5150806</v>
      </c>
      <c r="Q40" s="139"/>
      <c r="R40" s="167">
        <v>5169114</v>
      </c>
      <c r="S40"/>
      <c r="T40" s="144">
        <v>5169114</v>
      </c>
      <c r="U40" s="139"/>
      <c r="V40" s="167">
        <v>5175170</v>
      </c>
      <c r="W40"/>
      <c r="X40" s="144">
        <v>5175170</v>
      </c>
      <c r="Y40"/>
      <c r="Z40" s="185">
        <v>2.5304515479556366E-2</v>
      </c>
      <c r="AA40"/>
      <c r="AB40" s="185">
        <v>3.4858039693205223E-2</v>
      </c>
      <c r="AC40" s="185"/>
      <c r="AD40" s="185">
        <v>-3.5418061973483406E-3</v>
      </c>
      <c r="AE40" s="185"/>
      <c r="AF40" s="185">
        <v>-1.1702031044390493E-3</v>
      </c>
      <c r="AG40" s="186"/>
      <c r="AH40" s="185">
        <v>0.92042218699749467</v>
      </c>
      <c r="AI40" s="186"/>
      <c r="AJ40" s="185">
        <v>0.9362230206034462</v>
      </c>
      <c r="AK40" s="186"/>
      <c r="AL40" s="185">
        <v>0.94476086433375983</v>
      </c>
      <c r="AM40" s="185"/>
      <c r="AN40" s="185">
        <v>0.95909919026649904</v>
      </c>
      <c r="AO40" s="185"/>
      <c r="AP40" s="185">
        <v>0.95819890444895195</v>
      </c>
      <c r="AQ40" s="10"/>
      <c r="AR40" s="45"/>
      <c r="AS40" s="1"/>
      <c r="AT40" s="1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</row>
    <row r="41" spans="2:62" s="4" customFormat="1" hidden="1" x14ac:dyDescent="0.35">
      <c r="B41" s="14" t="s">
        <v>1132</v>
      </c>
      <c r="C41" s="9"/>
      <c r="D41" s="9"/>
      <c r="E41" s="9"/>
      <c r="F41" s="9"/>
      <c r="G41" s="9"/>
      <c r="H41" s="11"/>
      <c r="I41" s="139"/>
      <c r="J41" s="165"/>
      <c r="K41" s="9"/>
      <c r="L41" s="11"/>
      <c r="M41" s="139"/>
      <c r="N41" s="165"/>
      <c r="O41" s="139"/>
      <c r="P41" s="11"/>
      <c r="Q41" s="139"/>
      <c r="R41" s="165"/>
      <c r="S41"/>
      <c r="T41" s="11"/>
      <c r="U41" s="139"/>
      <c r="V41" s="165"/>
      <c r="W41"/>
      <c r="X41" s="11"/>
      <c r="Y41"/>
      <c r="Z41" s="189"/>
      <c r="AA41"/>
      <c r="AB41" s="189"/>
      <c r="AC41" s="189"/>
      <c r="AD41" s="189"/>
      <c r="AE41" s="189"/>
      <c r="AF41" s="189"/>
      <c r="AG41" s="186"/>
      <c r="AH41" s="189"/>
      <c r="AI41" s="186"/>
      <c r="AJ41" s="189"/>
      <c r="AK41" s="186"/>
      <c r="AL41" s="189"/>
      <c r="AM41" s="189"/>
      <c r="AN41" s="189"/>
      <c r="AO41" s="189"/>
      <c r="AP41" s="189"/>
      <c r="AQ41" s="10"/>
      <c r="AR41"/>
      <c r="AS41" s="1"/>
      <c r="AT41" s="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</row>
    <row r="42" spans="2:62" s="4" customFormat="1" hidden="1" x14ac:dyDescent="0.35">
      <c r="B42" s="17" t="s">
        <v>1133</v>
      </c>
      <c r="C42" s="9"/>
      <c r="D42" s="9"/>
      <c r="E42" s="9"/>
      <c r="F42" s="9"/>
      <c r="G42" s="9"/>
      <c r="H42" s="11">
        <v>106959</v>
      </c>
      <c r="I42" s="139"/>
      <c r="J42" s="165">
        <v>81198</v>
      </c>
      <c r="K42" s="9"/>
      <c r="L42" s="11">
        <v>81198</v>
      </c>
      <c r="M42" s="139"/>
      <c r="N42" s="165">
        <v>66192</v>
      </c>
      <c r="O42" s="139"/>
      <c r="P42" s="11">
        <v>66192</v>
      </c>
      <c r="Q42" s="139"/>
      <c r="R42" s="165">
        <v>61200</v>
      </c>
      <c r="S42"/>
      <c r="T42" s="11">
        <v>61200</v>
      </c>
      <c r="U42" s="139"/>
      <c r="V42" s="165">
        <v>60196</v>
      </c>
      <c r="W42"/>
      <c r="X42" s="11">
        <v>60196</v>
      </c>
      <c r="Y42"/>
      <c r="Z42" s="185">
        <v>0.31726150890416016</v>
      </c>
      <c r="AA42"/>
      <c r="AB42" s="185">
        <v>0.22670413343002171</v>
      </c>
      <c r="AC42" s="185"/>
      <c r="AD42" s="185">
        <v>8.1568627450980369E-2</v>
      </c>
      <c r="AE42" s="185"/>
      <c r="AF42" s="185">
        <v>1.6678849092963022E-2</v>
      </c>
      <c r="AG42" s="186"/>
      <c r="AH42" s="185">
        <v>1.801339497735505E-2</v>
      </c>
      <c r="AI42" s="186"/>
      <c r="AJ42" s="185">
        <v>1.4261613973213148E-2</v>
      </c>
      <c r="AK42" s="186"/>
      <c r="AL42" s="185">
        <v>1.2140936997429186E-2</v>
      </c>
      <c r="AM42" s="185"/>
      <c r="AN42" s="185">
        <v>1.135530585015338E-2</v>
      </c>
      <c r="AO42" s="185"/>
      <c r="AP42" s="185">
        <v>1.1145477588602714E-2</v>
      </c>
      <c r="AQ42" s="10"/>
      <c r="AR42" s="45"/>
      <c r="AS42" s="1"/>
      <c r="AT42" s="1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</row>
    <row r="43" spans="2:62" s="4" customFormat="1" hidden="1" x14ac:dyDescent="0.35">
      <c r="B43" s="17" t="s">
        <v>1134</v>
      </c>
      <c r="C43" s="9"/>
      <c r="D43" s="9"/>
      <c r="E43" s="9"/>
      <c r="F43" s="9"/>
      <c r="G43" s="9"/>
      <c r="H43" s="11">
        <v>-25217</v>
      </c>
      <c r="I43" s="139"/>
      <c r="J43" s="165">
        <v>-22072</v>
      </c>
      <c r="K43" s="9"/>
      <c r="L43" s="11">
        <v>-22072</v>
      </c>
      <c r="M43" s="139"/>
      <c r="N43" s="165">
        <v>-19110</v>
      </c>
      <c r="O43" s="139"/>
      <c r="P43" s="11">
        <v>-19110</v>
      </c>
      <c r="Q43" s="139"/>
      <c r="R43" s="165">
        <v>-16282</v>
      </c>
      <c r="S43"/>
      <c r="T43" s="11">
        <v>-16282</v>
      </c>
      <c r="U43" s="139"/>
      <c r="V43" s="165">
        <v>-13393</v>
      </c>
      <c r="W43"/>
      <c r="X43" s="11">
        <v>-13393</v>
      </c>
      <c r="Y43"/>
      <c r="Z43" s="185">
        <v>0.1424882203696991</v>
      </c>
      <c r="AA43"/>
      <c r="AB43" s="185">
        <v>0.1549973835688121</v>
      </c>
      <c r="AC43" s="185"/>
      <c r="AD43" s="185">
        <v>0.173688736027515</v>
      </c>
      <c r="AE43" s="185"/>
      <c r="AF43" s="185">
        <v>0.21570969909654303</v>
      </c>
      <c r="AG43" s="186"/>
      <c r="AH43" s="185">
        <v>-4.2468962980577825E-3</v>
      </c>
      <c r="AI43" s="186"/>
      <c r="AJ43" s="185">
        <v>-3.8767253333427008E-3</v>
      </c>
      <c r="AK43" s="186"/>
      <c r="AL43" s="185">
        <v>-3.5051563031918017E-3</v>
      </c>
      <c r="AM43" s="185"/>
      <c r="AN43" s="185">
        <v>-3.0210308799378648E-3</v>
      </c>
      <c r="AO43" s="185"/>
      <c r="AP43" s="185">
        <v>-2.4797558200570827E-3</v>
      </c>
      <c r="AQ43" s="10"/>
      <c r="AR43" s="45"/>
      <c r="AS43" s="1"/>
      <c r="AT43" s="1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</row>
    <row r="44" spans="2:62" s="4" customFormat="1" ht="12.75" customHeight="1" x14ac:dyDescent="0.35">
      <c r="B44" s="14" t="s">
        <v>1132</v>
      </c>
      <c r="C44" s="9"/>
      <c r="D44" s="9"/>
      <c r="E44" s="9"/>
      <c r="F44" s="9"/>
      <c r="G44" s="9"/>
      <c r="H44" s="134">
        <v>81742</v>
      </c>
      <c r="I44" s="139"/>
      <c r="J44" s="168">
        <v>59126</v>
      </c>
      <c r="K44" s="9"/>
      <c r="L44" s="134">
        <v>59126</v>
      </c>
      <c r="M44" s="139"/>
      <c r="N44" s="168">
        <v>47082</v>
      </c>
      <c r="O44" s="139"/>
      <c r="P44" s="134">
        <v>47082</v>
      </c>
      <c r="Q44" s="139"/>
      <c r="R44" s="168">
        <v>44918</v>
      </c>
      <c r="S44"/>
      <c r="T44" s="134">
        <v>44918</v>
      </c>
      <c r="U44" s="139"/>
      <c r="V44" s="168">
        <v>46803</v>
      </c>
      <c r="W44"/>
      <c r="X44" s="134">
        <v>46803</v>
      </c>
      <c r="Y44"/>
      <c r="Z44" s="185">
        <v>0.3825051584751209</v>
      </c>
      <c r="AA44"/>
      <c r="AB44" s="185">
        <v>0.2558090140605751</v>
      </c>
      <c r="AC44" s="185"/>
      <c r="AD44" s="185">
        <v>4.8176677501224452E-2</v>
      </c>
      <c r="AE44" s="185"/>
      <c r="AF44" s="185">
        <v>-4.0275196034442184E-2</v>
      </c>
      <c r="AG44" s="186"/>
      <c r="AH44" s="185">
        <v>1.376649867929727E-2</v>
      </c>
      <c r="AI44" s="186"/>
      <c r="AJ44" s="185">
        <v>1.0384888639870448E-2</v>
      </c>
      <c r="AK44" s="186"/>
      <c r="AL44" s="185">
        <v>8.6357806942373837E-3</v>
      </c>
      <c r="AM44" s="185"/>
      <c r="AN44" s="185">
        <v>8.3342749702155147E-3</v>
      </c>
      <c r="AO44" s="185"/>
      <c r="AP44" s="185">
        <v>8.6657217685456311E-3</v>
      </c>
      <c r="AQ44" s="10"/>
      <c r="AR44"/>
      <c r="AS44" s="1"/>
      <c r="AT44" s="1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</row>
    <row r="45" spans="2:62" s="4" customFormat="1" ht="12.9" customHeight="1" x14ac:dyDescent="0.35">
      <c r="B45" s="15" t="s">
        <v>1135</v>
      </c>
      <c r="C45" s="19"/>
      <c r="D45" s="19"/>
      <c r="E45" s="19"/>
      <c r="F45" s="19"/>
      <c r="G45" s="19"/>
      <c r="H45" s="140">
        <v>5692797</v>
      </c>
      <c r="I45" s="145"/>
      <c r="J45" s="166">
        <v>5494378</v>
      </c>
      <c r="K45" s="19"/>
      <c r="L45" s="140">
        <v>5494378</v>
      </c>
      <c r="M45" s="145"/>
      <c r="N45" s="166">
        <v>5274246</v>
      </c>
      <c r="O45" s="145"/>
      <c r="P45" s="140">
        <v>5274246</v>
      </c>
      <c r="Q45" s="145"/>
      <c r="R45" s="166">
        <v>5261885</v>
      </c>
      <c r="S45"/>
      <c r="T45" s="140">
        <v>5261884</v>
      </c>
      <c r="U45" s="145"/>
      <c r="V45" s="166">
        <v>5261586</v>
      </c>
      <c r="W45"/>
      <c r="X45" s="140">
        <v>5261585</v>
      </c>
      <c r="Y45"/>
      <c r="Z45" s="187">
        <v>3.6113095968278941E-2</v>
      </c>
      <c r="AA45"/>
      <c r="AB45" s="187">
        <v>4.1737150675186463E-2</v>
      </c>
      <c r="AC45" s="193"/>
      <c r="AD45" s="187">
        <v>2.3493486363439509E-3</v>
      </c>
      <c r="AE45" s="193"/>
      <c r="AF45" s="187">
        <v>5.6826982743896082E-5</v>
      </c>
      <c r="AG45" s="188"/>
      <c r="AH45" s="187">
        <v>0.95874681781712523</v>
      </c>
      <c r="AI45" s="188"/>
      <c r="AJ45" s="187">
        <v>0.96503236605476617</v>
      </c>
      <c r="AK45" s="188"/>
      <c r="AL45" s="187">
        <v>0.96740222980032176</v>
      </c>
      <c r="AM45" s="193"/>
      <c r="AN45" s="187">
        <v>0.97631212692856972</v>
      </c>
      <c r="AO45" s="193"/>
      <c r="AP45" s="187">
        <v>0.97419909700820329</v>
      </c>
      <c r="AQ45" s="16"/>
      <c r="AR45"/>
      <c r="AS45" s="1"/>
      <c r="AT45" s="1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</row>
    <row r="46" spans="2:62" s="4" customFormat="1" ht="7.5" customHeight="1" x14ac:dyDescent="0.35">
      <c r="B46" s="12"/>
      <c r="C46" s="9"/>
      <c r="D46" s="9"/>
      <c r="E46" s="9"/>
      <c r="F46" s="9"/>
      <c r="G46" s="9"/>
      <c r="H46" s="11"/>
      <c r="I46" s="139"/>
      <c r="J46" s="165"/>
      <c r="K46" s="9"/>
      <c r="L46" s="11"/>
      <c r="M46" s="139"/>
      <c r="N46" s="165"/>
      <c r="O46" s="139"/>
      <c r="P46" s="11"/>
      <c r="Q46" s="139"/>
      <c r="R46" s="165"/>
      <c r="S46"/>
      <c r="T46" s="11"/>
      <c r="U46" s="139"/>
      <c r="V46" s="165"/>
      <c r="W46"/>
      <c r="X46" s="11"/>
      <c r="Y46"/>
      <c r="Z46" s="189"/>
      <c r="AA46"/>
      <c r="AB46" s="189"/>
      <c r="AC46" s="189"/>
      <c r="AD46" s="189"/>
      <c r="AE46" s="189"/>
      <c r="AF46" s="189"/>
      <c r="AG46" s="186"/>
      <c r="AH46" s="189"/>
      <c r="AI46" s="186"/>
      <c r="AJ46" s="189"/>
      <c r="AK46" s="186"/>
      <c r="AL46" s="189"/>
      <c r="AM46" s="189"/>
      <c r="AN46" s="189"/>
      <c r="AO46" s="189"/>
      <c r="AP46" s="189"/>
      <c r="AQ46" s="10"/>
      <c r="AR46"/>
      <c r="AS46" s="1"/>
      <c r="AT46" s="1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</row>
    <row r="47" spans="2:62" s="4" customFormat="1" ht="15.75" customHeight="1" thickBot="1" x14ac:dyDescent="0.4">
      <c r="B47" s="8" t="s">
        <v>1136</v>
      </c>
      <c r="C47" s="8"/>
      <c r="D47" s="8"/>
      <c r="E47" s="8"/>
      <c r="F47" s="8"/>
      <c r="G47" s="8"/>
      <c r="H47" s="143">
        <v>5937748</v>
      </c>
      <c r="I47" s="131"/>
      <c r="J47" s="169">
        <v>5693465</v>
      </c>
      <c r="K47" s="8"/>
      <c r="L47" s="143">
        <v>5693465</v>
      </c>
      <c r="M47" s="131"/>
      <c r="N47" s="169">
        <v>5451968</v>
      </c>
      <c r="O47" s="131"/>
      <c r="P47" s="143">
        <v>5451968</v>
      </c>
      <c r="Q47" s="131"/>
      <c r="R47" s="169">
        <v>5389552</v>
      </c>
      <c r="S47"/>
      <c r="T47" s="143">
        <v>5389551</v>
      </c>
      <c r="U47" s="131"/>
      <c r="V47" s="169">
        <v>5400935</v>
      </c>
      <c r="W47"/>
      <c r="X47" s="143">
        <v>5400934</v>
      </c>
      <c r="Y47"/>
      <c r="Z47" s="190">
        <v>4.2905857856331719E-2</v>
      </c>
      <c r="AA47"/>
      <c r="AB47" s="190">
        <v>4.4295381044056059E-2</v>
      </c>
      <c r="AC47" s="193"/>
      <c r="AD47" s="190">
        <v>1.1581113157663747E-2</v>
      </c>
      <c r="AE47" s="193"/>
      <c r="AF47" s="190">
        <v>-2.1075984264943282E-3</v>
      </c>
      <c r="AG47" s="188"/>
      <c r="AH47" s="190">
        <v>1</v>
      </c>
      <c r="AI47" s="188"/>
      <c r="AJ47" s="190">
        <v>0.99999999999999989</v>
      </c>
      <c r="AK47" s="188"/>
      <c r="AL47" s="190">
        <v>1</v>
      </c>
      <c r="AM47" s="193"/>
      <c r="AN47" s="190">
        <v>1</v>
      </c>
      <c r="AO47" s="193"/>
      <c r="AP47" s="190">
        <v>1</v>
      </c>
      <c r="AQ47" s="133"/>
      <c r="AR47"/>
      <c r="AS47" s="1"/>
      <c r="AT47" s="1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</row>
    <row r="48" spans="2:62" ht="9.75" customHeight="1" thickTop="1" x14ac:dyDescent="0.35">
      <c r="B48" s="9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70"/>
      <c r="O48" s="22"/>
      <c r="P48" s="59"/>
      <c r="Q48" s="22"/>
      <c r="S48"/>
      <c r="T48"/>
      <c r="U48"/>
      <c r="V48"/>
      <c r="W48"/>
      <c r="X48"/>
      <c r="Y48"/>
      <c r="AA48"/>
      <c r="AQ48" s="22"/>
    </row>
    <row r="49" spans="1:43" ht="9.75" customHeight="1" x14ac:dyDescent="0.35">
      <c r="B49" s="9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170"/>
      <c r="O49" s="22"/>
      <c r="P49" s="132"/>
      <c r="Q49" s="22"/>
      <c r="R49" s="132"/>
      <c r="S49"/>
      <c r="T49"/>
      <c r="U49"/>
      <c r="V49"/>
      <c r="W49"/>
      <c r="X49"/>
      <c r="Y49"/>
      <c r="Z49"/>
      <c r="AA49"/>
      <c r="AB49" s="132"/>
      <c r="AC49" s="132"/>
      <c r="AD49" s="132"/>
      <c r="AE49" s="132"/>
      <c r="AF49" s="132"/>
      <c r="AG49" s="132"/>
      <c r="AH49" s="132"/>
      <c r="AI49" s="132"/>
      <c r="AJ49" s="132"/>
      <c r="AK49" s="132"/>
      <c r="AL49" s="132"/>
      <c r="AM49" s="132"/>
      <c r="AN49" s="132"/>
      <c r="AO49" s="132"/>
      <c r="AP49" s="132"/>
      <c r="AQ49" s="22"/>
    </row>
    <row r="50" spans="1:43" ht="9.75" customHeight="1" x14ac:dyDescent="0.35">
      <c r="B50" s="9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170"/>
      <c r="O50" s="22"/>
      <c r="P50" s="22"/>
      <c r="Q50" s="22"/>
      <c r="AQ50" s="22"/>
    </row>
    <row r="51" spans="1:43" ht="9.75" customHeight="1" x14ac:dyDescent="0.35">
      <c r="B51" s="9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170"/>
      <c r="O51" s="22"/>
      <c r="P51" s="22"/>
      <c r="Q51" s="22"/>
      <c r="AQ51" s="22"/>
    </row>
    <row r="52" spans="1:43" ht="9.75" customHeight="1" x14ac:dyDescent="0.35">
      <c r="B52" s="9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170"/>
      <c r="O52" s="22"/>
      <c r="P52" s="22"/>
      <c r="Q52" s="22"/>
      <c r="AQ52" s="22"/>
    </row>
    <row r="53" spans="1:43" x14ac:dyDescent="0.35">
      <c r="A53" s="340" t="s">
        <v>1107</v>
      </c>
      <c r="B53" s="340"/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  <c r="R53" s="340"/>
      <c r="S53" s="340"/>
      <c r="T53" s="340"/>
      <c r="U53" s="340"/>
      <c r="V53" s="340"/>
      <c r="W53" s="340"/>
      <c r="X53" s="340"/>
      <c r="Y53" s="340"/>
      <c r="Z53" s="340"/>
      <c r="AA53" s="340"/>
      <c r="AB53" s="340"/>
      <c r="AC53" s="340"/>
      <c r="AD53" s="340"/>
      <c r="AE53" s="340"/>
      <c r="AF53" s="340"/>
      <c r="AG53" s="340"/>
      <c r="AH53" s="340"/>
      <c r="AI53" s="340"/>
      <c r="AJ53" s="340"/>
      <c r="AK53" s="340"/>
      <c r="AL53" s="340"/>
      <c r="AM53" s="340"/>
      <c r="AN53" s="340"/>
      <c r="AO53" s="340"/>
      <c r="AP53" s="340"/>
      <c r="AQ53" s="340"/>
    </row>
    <row r="54" spans="1:43" x14ac:dyDescent="0.35">
      <c r="A54" s="340" t="s">
        <v>0</v>
      </c>
      <c r="B54" s="340"/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  <c r="R54" s="340"/>
      <c r="S54" s="340"/>
      <c r="T54" s="340"/>
      <c r="U54" s="340"/>
      <c r="V54" s="340"/>
      <c r="W54" s="340"/>
      <c r="X54" s="340"/>
      <c r="Y54" s="340"/>
      <c r="Z54" s="340"/>
      <c r="AA54" s="340"/>
      <c r="AB54" s="340"/>
      <c r="AC54" s="340"/>
      <c r="AD54" s="340"/>
      <c r="AE54" s="340"/>
      <c r="AF54" s="340"/>
      <c r="AG54" s="340"/>
      <c r="AH54" s="340"/>
      <c r="AI54" s="340"/>
      <c r="AJ54" s="340"/>
      <c r="AK54" s="340"/>
      <c r="AL54" s="340"/>
      <c r="AM54" s="340"/>
      <c r="AN54" s="340"/>
      <c r="AO54" s="340"/>
      <c r="AP54" s="340"/>
      <c r="AQ54" s="340"/>
    </row>
    <row r="55" spans="1:43" ht="9" customHeight="1" x14ac:dyDescent="0.35">
      <c r="A55" s="61"/>
      <c r="B55" s="6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161"/>
      <c r="O55" s="41"/>
      <c r="P55" s="41"/>
      <c r="Q55" s="41"/>
      <c r="AQ55" s="42"/>
    </row>
    <row r="56" spans="1:43" x14ac:dyDescent="0.35">
      <c r="A56" s="340" t="s">
        <v>1108</v>
      </c>
      <c r="B56" s="340"/>
      <c r="C56" s="340"/>
      <c r="D56" s="340"/>
      <c r="E56" s="340"/>
      <c r="F56" s="340"/>
      <c r="G56" s="340"/>
      <c r="H56" s="340"/>
      <c r="I56" s="340"/>
      <c r="J56" s="340"/>
      <c r="K56" s="340"/>
      <c r="L56" s="340"/>
      <c r="M56" s="340"/>
      <c r="N56" s="340"/>
      <c r="O56" s="340"/>
      <c r="P56" s="340"/>
      <c r="Q56" s="340"/>
      <c r="R56" s="340"/>
      <c r="S56" s="340"/>
      <c r="T56" s="340"/>
      <c r="U56" s="340"/>
      <c r="V56" s="340"/>
      <c r="W56" s="340"/>
      <c r="X56" s="340"/>
      <c r="Y56" s="340"/>
      <c r="Z56" s="340"/>
      <c r="AA56" s="340"/>
      <c r="AB56" s="340"/>
      <c r="AC56" s="340"/>
      <c r="AD56" s="340"/>
      <c r="AE56" s="340"/>
      <c r="AF56" s="340"/>
      <c r="AG56" s="340"/>
      <c r="AH56" s="340"/>
      <c r="AI56" s="340"/>
      <c r="AJ56" s="340"/>
      <c r="AK56" s="340"/>
      <c r="AL56" s="340"/>
      <c r="AM56" s="340"/>
      <c r="AN56" s="340"/>
      <c r="AO56" s="340"/>
      <c r="AP56" s="340"/>
      <c r="AQ56" s="340"/>
    </row>
    <row r="57" spans="1:43" x14ac:dyDescent="0.35">
      <c r="A57" s="341" t="s">
        <v>2375</v>
      </c>
      <c r="B57" s="341"/>
      <c r="C57" s="341"/>
      <c r="D57" s="341"/>
      <c r="E57" s="341"/>
      <c r="F57" s="341"/>
      <c r="G57" s="341"/>
      <c r="H57" s="341"/>
      <c r="I57" s="341"/>
      <c r="J57" s="341"/>
      <c r="K57" s="341"/>
      <c r="L57" s="341"/>
      <c r="M57" s="341"/>
      <c r="N57" s="341"/>
      <c r="O57" s="341"/>
      <c r="P57" s="341"/>
      <c r="Q57" s="341"/>
      <c r="R57" s="341"/>
      <c r="S57" s="341"/>
      <c r="T57" s="341"/>
      <c r="U57" s="341"/>
      <c r="V57" s="341"/>
      <c r="W57" s="341"/>
      <c r="X57" s="341"/>
      <c r="Y57" s="341"/>
      <c r="Z57" s="341"/>
      <c r="AA57" s="341"/>
      <c r="AB57" s="341"/>
      <c r="AC57" s="341"/>
      <c r="AD57" s="341"/>
      <c r="AE57" s="341"/>
      <c r="AF57" s="341"/>
      <c r="AG57" s="341"/>
      <c r="AH57" s="341"/>
      <c r="AI57" s="341"/>
      <c r="AJ57" s="341"/>
      <c r="AK57" s="341"/>
      <c r="AL57" s="341"/>
      <c r="AM57" s="341"/>
      <c r="AN57" s="341"/>
      <c r="AO57" s="341"/>
      <c r="AP57" s="341"/>
      <c r="AQ57" s="341"/>
    </row>
    <row r="58" spans="1:43" x14ac:dyDescent="0.35">
      <c r="A58" s="342" t="s">
        <v>1109</v>
      </c>
      <c r="B58" s="342"/>
      <c r="C58" s="342"/>
      <c r="D58" s="342"/>
      <c r="E58" s="342"/>
      <c r="F58" s="342"/>
      <c r="G58" s="342"/>
      <c r="H58" s="342"/>
      <c r="I58" s="342"/>
      <c r="J58" s="342"/>
      <c r="K58" s="342"/>
      <c r="L58" s="342"/>
      <c r="M58" s="342"/>
      <c r="N58" s="342"/>
      <c r="O58" s="342"/>
      <c r="P58" s="342"/>
      <c r="Q58" s="342"/>
      <c r="R58" s="342"/>
      <c r="S58" s="342"/>
      <c r="T58" s="342"/>
      <c r="U58" s="342"/>
      <c r="V58" s="342"/>
      <c r="W58" s="342"/>
      <c r="X58" s="342"/>
      <c r="Y58" s="342"/>
      <c r="Z58" s="342"/>
      <c r="AA58" s="342"/>
      <c r="AB58" s="342"/>
      <c r="AC58" s="342"/>
      <c r="AD58" s="342"/>
      <c r="AE58" s="342"/>
      <c r="AF58" s="342"/>
      <c r="AG58" s="342"/>
      <c r="AH58" s="342"/>
      <c r="AI58" s="342"/>
      <c r="AJ58" s="342"/>
      <c r="AK58" s="342"/>
      <c r="AL58" s="342"/>
      <c r="AM58" s="342"/>
      <c r="AN58" s="342"/>
      <c r="AO58" s="342"/>
      <c r="AP58" s="342"/>
      <c r="AQ58" s="342"/>
    </row>
    <row r="59" spans="1:43" ht="6" customHeight="1" x14ac:dyDescent="0.35"/>
    <row r="60" spans="1:43" ht="12" customHeight="1" x14ac:dyDescent="0.35"/>
    <row r="61" spans="1:43" ht="12" customHeight="1" x14ac:dyDescent="0.35">
      <c r="Z61" s="337" t="s">
        <v>2320</v>
      </c>
      <c r="AA61" s="337"/>
      <c r="AB61" s="337"/>
      <c r="AC61" s="337"/>
      <c r="AD61" s="337"/>
      <c r="AE61" s="337"/>
      <c r="AF61" s="337"/>
      <c r="AG61" s="337"/>
      <c r="AH61" s="337"/>
      <c r="AI61" s="337"/>
      <c r="AJ61" s="337"/>
      <c r="AK61" s="337"/>
      <c r="AL61" s="337"/>
      <c r="AM61" s="337"/>
      <c r="AN61" s="337"/>
      <c r="AO61" s="337"/>
      <c r="AP61" s="337"/>
    </row>
    <row r="62" spans="1:43" ht="12" customHeight="1" x14ac:dyDescent="0.35">
      <c r="Z62" s="337" t="s">
        <v>2321</v>
      </c>
      <c r="AA62" s="337"/>
      <c r="AB62" s="337"/>
      <c r="AC62" s="337"/>
      <c r="AD62" s="337"/>
      <c r="AE62" s="337"/>
      <c r="AF62" s="337"/>
      <c r="AG62" s="181"/>
      <c r="AH62" s="338" t="s">
        <v>2307</v>
      </c>
      <c r="AI62" s="338"/>
      <c r="AJ62" s="338"/>
      <c r="AK62" s="338"/>
      <c r="AL62" s="338"/>
      <c r="AM62" s="338"/>
      <c r="AN62" s="338"/>
      <c r="AO62" s="338"/>
      <c r="AP62" s="338"/>
    </row>
    <row r="63" spans="1:43" ht="12.75" customHeight="1" x14ac:dyDescent="0.35">
      <c r="H63" s="297">
        <v>44926</v>
      </c>
      <c r="I63" s="298"/>
      <c r="J63" s="299">
        <v>44561</v>
      </c>
      <c r="K63" s="298"/>
      <c r="L63" s="297">
        <v>44561</v>
      </c>
      <c r="N63" s="163">
        <v>44196</v>
      </c>
      <c r="P63" s="65">
        <v>44196</v>
      </c>
      <c r="R63" s="163">
        <v>43830</v>
      </c>
      <c r="S63" s="177"/>
      <c r="T63" s="65">
        <v>43830</v>
      </c>
      <c r="U63" s="2"/>
      <c r="V63" s="163">
        <v>43465</v>
      </c>
      <c r="W63" s="177"/>
      <c r="X63" s="65">
        <v>43465</v>
      </c>
      <c r="Y63" s="177"/>
      <c r="Z63" s="201">
        <v>2022</v>
      </c>
      <c r="AA63" s="177"/>
      <c r="AB63" s="201">
        <v>2021</v>
      </c>
      <c r="AD63" s="201">
        <v>2020</v>
      </c>
      <c r="AF63" s="201">
        <v>2018</v>
      </c>
      <c r="AG63" s="177"/>
      <c r="AH63" s="180">
        <v>44926</v>
      </c>
      <c r="AI63" s="177"/>
      <c r="AJ63" s="180">
        <v>44561</v>
      </c>
      <c r="AK63" s="182"/>
      <c r="AL63" s="180">
        <v>44196</v>
      </c>
      <c r="AM63" s="192"/>
      <c r="AN63" s="180">
        <v>43830</v>
      </c>
      <c r="AO63" s="192"/>
      <c r="AP63" s="180">
        <v>43465</v>
      </c>
    </row>
    <row r="64" spans="1:43" ht="12" customHeight="1" x14ac:dyDescent="0.35">
      <c r="B64" s="9"/>
      <c r="C64" s="22"/>
      <c r="D64" s="22"/>
      <c r="E64" s="22"/>
      <c r="F64" s="22"/>
      <c r="G64" s="22"/>
      <c r="H64" s="22"/>
      <c r="I64" s="22"/>
      <c r="J64" s="170"/>
      <c r="K64" s="22"/>
      <c r="L64" s="22"/>
      <c r="M64" s="22"/>
      <c r="N64" s="170"/>
      <c r="O64" s="22"/>
      <c r="P64" s="22"/>
      <c r="Q64" s="22"/>
      <c r="R64" s="170"/>
      <c r="S64" s="170"/>
      <c r="T64" s="170"/>
      <c r="U64" s="170"/>
      <c r="V64" s="170"/>
      <c r="W64" s="170"/>
      <c r="X64" s="170"/>
      <c r="Y64" s="170"/>
      <c r="Z64" s="164"/>
      <c r="AA64" s="170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/>
      <c r="AM64"/>
      <c r="AN64"/>
      <c r="AO64"/>
      <c r="AP64"/>
      <c r="AQ64" s="22"/>
    </row>
    <row r="65" spans="1:46" ht="9.75" customHeight="1" x14ac:dyDescent="0.35">
      <c r="B65" s="9"/>
      <c r="C65" s="22"/>
      <c r="D65" s="22"/>
      <c r="E65" s="22"/>
      <c r="F65" s="22"/>
      <c r="G65" s="22"/>
      <c r="H65" s="22"/>
      <c r="I65" s="22"/>
      <c r="J65" s="170"/>
      <c r="K65" s="22"/>
      <c r="L65" s="22"/>
      <c r="M65" s="22"/>
      <c r="N65" s="170"/>
      <c r="O65" s="22"/>
      <c r="P65" s="22"/>
      <c r="Q65" s="22"/>
      <c r="R65" s="170"/>
      <c r="S65" s="170"/>
      <c r="T65" s="170"/>
      <c r="U65" s="170"/>
      <c r="V65" s="170"/>
      <c r="W65" s="170"/>
      <c r="X65" s="170"/>
      <c r="Y65" s="170"/>
      <c r="Z65" s="164"/>
      <c r="AA65" s="170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22"/>
    </row>
    <row r="66" spans="1:46" ht="12.9" customHeight="1" x14ac:dyDescent="0.35">
      <c r="A66" s="12"/>
      <c r="B66" s="8" t="s">
        <v>1137</v>
      </c>
      <c r="C66" s="9"/>
      <c r="D66" s="9"/>
      <c r="E66" s="9"/>
      <c r="F66" s="9"/>
      <c r="G66" s="9"/>
      <c r="H66" s="10"/>
      <c r="I66" s="9"/>
      <c r="J66" s="164"/>
      <c r="K66" s="9"/>
      <c r="L66" s="10"/>
      <c r="M66" s="9"/>
      <c r="N66" s="164"/>
      <c r="O66" s="9"/>
      <c r="P66" s="10"/>
      <c r="Q66" s="9"/>
      <c r="R66" s="164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0"/>
    </row>
    <row r="67" spans="1:46" ht="9.9" customHeight="1" x14ac:dyDescent="0.35">
      <c r="A67" s="12"/>
      <c r="B67" s="12"/>
      <c r="C67" s="9"/>
      <c r="D67" s="9"/>
      <c r="E67" s="9"/>
      <c r="F67" s="9"/>
      <c r="G67" s="9"/>
      <c r="H67" s="10"/>
      <c r="I67" s="9"/>
      <c r="J67" s="164"/>
      <c r="K67" s="9"/>
      <c r="L67" s="10"/>
      <c r="M67" s="9"/>
      <c r="N67" s="164"/>
      <c r="O67" s="9"/>
      <c r="P67" s="10"/>
      <c r="Q67" s="9"/>
      <c r="R67" s="164"/>
      <c r="S67" s="164"/>
      <c r="T67" s="164"/>
      <c r="U67" s="164"/>
      <c r="V67" s="164"/>
      <c r="W67" s="164"/>
      <c r="X67" s="164"/>
      <c r="Y67" s="164"/>
      <c r="Z67" s="183"/>
      <c r="AA67" s="164"/>
      <c r="AB67" s="183"/>
      <c r="AC67" s="183"/>
      <c r="AD67" s="183"/>
      <c r="AE67" s="183"/>
      <c r="AF67" s="183"/>
      <c r="AG67" s="184"/>
      <c r="AH67" s="183"/>
      <c r="AI67" s="184"/>
      <c r="AJ67" s="183"/>
      <c r="AK67" s="184"/>
      <c r="AL67" s="183"/>
      <c r="AM67" s="183"/>
      <c r="AN67" s="183"/>
      <c r="AO67" s="183"/>
      <c r="AP67" s="183"/>
      <c r="AQ67" s="10"/>
    </row>
    <row r="68" spans="1:46" ht="12.9" customHeight="1" x14ac:dyDescent="0.35">
      <c r="A68" s="12"/>
      <c r="B68" s="13" t="s">
        <v>1113</v>
      </c>
      <c r="C68" s="9"/>
      <c r="D68" s="9"/>
      <c r="E68" s="9"/>
      <c r="F68" s="9"/>
      <c r="G68" s="9"/>
      <c r="H68" s="10"/>
      <c r="I68" s="9"/>
      <c r="J68" s="164"/>
      <c r="K68" s="9"/>
      <c r="L68" s="10"/>
      <c r="M68" s="9"/>
      <c r="N68" s="164"/>
      <c r="O68" s="9"/>
      <c r="P68" s="10"/>
      <c r="Q68" s="9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0"/>
    </row>
    <row r="69" spans="1:46" ht="12.75" hidden="1" customHeight="1" x14ac:dyDescent="0.35">
      <c r="A69" s="12"/>
      <c r="B69" s="14" t="s">
        <v>1138</v>
      </c>
      <c r="C69" s="9"/>
      <c r="D69" s="9"/>
      <c r="E69" s="9"/>
      <c r="F69" s="9"/>
      <c r="G69" s="9"/>
      <c r="H69" s="10">
        <v>0</v>
      </c>
      <c r="I69" s="9"/>
      <c r="J69" s="164">
        <v>0</v>
      </c>
      <c r="K69" s="9"/>
      <c r="L69" s="10">
        <v>0</v>
      </c>
      <c r="M69" s="9"/>
      <c r="N69" s="164">
        <v>0</v>
      </c>
      <c r="O69" s="9"/>
      <c r="P69" s="10">
        <v>0</v>
      </c>
      <c r="Q69" s="21"/>
      <c r="R69" s="164">
        <v>0</v>
      </c>
      <c r="S69" s="164"/>
      <c r="T69" s="10">
        <v>0</v>
      </c>
      <c r="U69" s="21"/>
      <c r="V69" s="164">
        <v>0</v>
      </c>
      <c r="W69" s="164"/>
      <c r="X69" s="10">
        <v>0</v>
      </c>
      <c r="Y69" s="164"/>
      <c r="Z69" s="185" t="s">
        <v>2376</v>
      </c>
      <c r="AA69" s="164"/>
      <c r="AB69" s="185" t="s">
        <v>2376</v>
      </c>
      <c r="AC69" s="185"/>
      <c r="AD69" s="185" t="s">
        <v>2376</v>
      </c>
      <c r="AE69" s="185"/>
      <c r="AF69" s="185" t="s">
        <v>2376</v>
      </c>
      <c r="AG69" s="186"/>
      <c r="AH69" s="185">
        <v>0</v>
      </c>
      <c r="AI69" s="186"/>
      <c r="AJ69" s="185">
        <v>0</v>
      </c>
      <c r="AK69" s="186"/>
      <c r="AL69" s="185">
        <v>0</v>
      </c>
      <c r="AM69" s="185"/>
      <c r="AN69" s="185">
        <v>0</v>
      </c>
      <c r="AO69" s="185"/>
      <c r="AP69" s="185">
        <v>0</v>
      </c>
      <c r="AQ69" s="10"/>
      <c r="AR69" s="45"/>
    </row>
    <row r="70" spans="1:46" ht="12.9" customHeight="1" x14ac:dyDescent="0.35">
      <c r="A70" s="12"/>
      <c r="B70" s="14" t="s">
        <v>1139</v>
      </c>
      <c r="C70" s="9"/>
      <c r="D70" s="9"/>
      <c r="E70" s="9"/>
      <c r="F70" s="9"/>
      <c r="G70" s="9"/>
      <c r="H70" s="11">
        <v>5257</v>
      </c>
      <c r="I70" s="139"/>
      <c r="J70" s="165">
        <v>5652</v>
      </c>
      <c r="K70" s="9"/>
      <c r="L70" s="11">
        <v>5652</v>
      </c>
      <c r="M70" s="139"/>
      <c r="N70" s="165">
        <v>110348</v>
      </c>
      <c r="O70" s="139"/>
      <c r="P70" s="11">
        <v>110348</v>
      </c>
      <c r="Q70" s="139"/>
      <c r="R70" s="165">
        <v>110534</v>
      </c>
      <c r="S70" s="165"/>
      <c r="T70" s="11">
        <v>110534</v>
      </c>
      <c r="U70" s="139"/>
      <c r="V70" s="165">
        <v>111006</v>
      </c>
      <c r="W70" s="165"/>
      <c r="X70" s="11">
        <v>111006</v>
      </c>
      <c r="Y70" s="165"/>
      <c r="Z70" s="185">
        <v>-6.9886765746638324E-2</v>
      </c>
      <c r="AA70" s="165"/>
      <c r="AB70" s="185">
        <v>-0.94878022256860117</v>
      </c>
      <c r="AC70" s="185"/>
      <c r="AD70" s="185">
        <v>-1.6827401523512586E-3</v>
      </c>
      <c r="AE70" s="185"/>
      <c r="AF70" s="185">
        <v>-4.2520224132028828E-3</v>
      </c>
      <c r="AG70" s="186"/>
      <c r="AH70" s="185">
        <v>8.8535249390846497E-4</v>
      </c>
      <c r="AI70" s="186"/>
      <c r="AJ70" s="185">
        <v>9.9271708880268868E-4</v>
      </c>
      <c r="AK70" s="186"/>
      <c r="AL70" s="185">
        <v>2.0240030755866504E-2</v>
      </c>
      <c r="AM70" s="185"/>
      <c r="AN70" s="185">
        <v>2.0508944066027022E-2</v>
      </c>
      <c r="AO70" s="185"/>
      <c r="AP70" s="185">
        <v>2.0553111739562084E-2</v>
      </c>
      <c r="AQ70" s="10"/>
      <c r="AR70" s="45"/>
      <c r="AS70" s="1"/>
      <c r="AT70" s="1"/>
    </row>
    <row r="71" spans="1:46" ht="12.9" customHeight="1" x14ac:dyDescent="0.35">
      <c r="A71" s="12"/>
      <c r="B71" s="14" t="s">
        <v>1140</v>
      </c>
      <c r="C71" s="9"/>
      <c r="D71" s="9"/>
      <c r="E71" s="9"/>
      <c r="F71" s="9"/>
      <c r="G71" s="9"/>
      <c r="H71" s="11">
        <v>4053</v>
      </c>
      <c r="I71" s="139"/>
      <c r="J71" s="165">
        <v>3942</v>
      </c>
      <c r="K71" s="9"/>
      <c r="L71" s="11">
        <v>3942</v>
      </c>
      <c r="M71" s="139"/>
      <c r="N71" s="165">
        <v>4036</v>
      </c>
      <c r="O71" s="139"/>
      <c r="P71" s="11">
        <v>4036</v>
      </c>
      <c r="Q71" s="139"/>
      <c r="R71" s="165">
        <v>3854</v>
      </c>
      <c r="S71" s="165"/>
      <c r="T71" s="11">
        <v>3854</v>
      </c>
      <c r="U71" s="139"/>
      <c r="V71" s="165">
        <v>3743</v>
      </c>
      <c r="W71" s="165"/>
      <c r="X71" s="11">
        <v>3743</v>
      </c>
      <c r="Y71" s="165"/>
      <c r="Z71" s="185">
        <v>2.8158295281582868E-2</v>
      </c>
      <c r="AA71" s="165"/>
      <c r="AB71" s="185">
        <v>-2.3290386521308215E-2</v>
      </c>
      <c r="AC71" s="185"/>
      <c r="AD71" s="185">
        <v>4.7223663725999065E-2</v>
      </c>
      <c r="AE71" s="185"/>
      <c r="AF71" s="185">
        <v>2.9655356665776011E-2</v>
      </c>
      <c r="AG71" s="186"/>
      <c r="AH71" s="185">
        <v>6.8258201594274467E-4</v>
      </c>
      <c r="AI71" s="186"/>
      <c r="AJ71" s="185">
        <v>6.9237274664900902E-4</v>
      </c>
      <c r="AK71" s="186"/>
      <c r="AL71" s="185">
        <v>7.4028314179393564E-4</v>
      </c>
      <c r="AM71" s="185"/>
      <c r="AN71" s="185">
        <v>7.1508739781848247E-4</v>
      </c>
      <c r="AO71" s="185"/>
      <c r="AP71" s="185">
        <v>6.930282799234355E-4</v>
      </c>
      <c r="AQ71" s="10"/>
      <c r="AR71" s="45"/>
      <c r="AS71" s="1"/>
      <c r="AT71" s="1"/>
    </row>
    <row r="72" spans="1:46" ht="12.9" customHeight="1" x14ac:dyDescent="0.35">
      <c r="A72" s="12"/>
      <c r="B72" s="14" t="s">
        <v>1141</v>
      </c>
      <c r="C72" s="9"/>
      <c r="D72" s="9"/>
      <c r="E72" s="9"/>
      <c r="F72" s="9"/>
      <c r="G72" s="9"/>
      <c r="H72" s="11">
        <v>12217</v>
      </c>
      <c r="I72" s="139"/>
      <c r="J72" s="165">
        <v>10678</v>
      </c>
      <c r="K72" s="9"/>
      <c r="L72" s="11">
        <v>10678</v>
      </c>
      <c r="M72" s="139"/>
      <c r="N72" s="165">
        <v>5691</v>
      </c>
      <c r="O72" s="139"/>
      <c r="P72" s="11">
        <v>5691</v>
      </c>
      <c r="Q72" s="139"/>
      <c r="R72" s="165">
        <v>13630</v>
      </c>
      <c r="S72" s="165"/>
      <c r="T72" s="11">
        <v>13630</v>
      </c>
      <c r="U72" s="139"/>
      <c r="V72" s="165">
        <v>7962</v>
      </c>
      <c r="W72" s="165"/>
      <c r="X72" s="11">
        <v>7962</v>
      </c>
      <c r="Y72" s="165"/>
      <c r="Z72" s="185">
        <v>0.14412811387900359</v>
      </c>
      <c r="AA72" s="165"/>
      <c r="AB72" s="185">
        <v>0.87629590581620098</v>
      </c>
      <c r="AC72" s="185"/>
      <c r="AD72" s="185">
        <v>-0.58246515040352165</v>
      </c>
      <c r="AE72" s="185"/>
      <c r="AF72" s="185">
        <v>0.71188143682491845</v>
      </c>
      <c r="AG72" s="186"/>
      <c r="AH72" s="185">
        <v>2.057514060886383E-3</v>
      </c>
      <c r="AI72" s="186"/>
      <c r="AJ72" s="185">
        <v>1.8754835587818665E-3</v>
      </c>
      <c r="AK72" s="186"/>
      <c r="AL72" s="185">
        <v>1.0438432507307452E-3</v>
      </c>
      <c r="AM72" s="185"/>
      <c r="AN72" s="185">
        <v>2.5289676264312186E-3</v>
      </c>
      <c r="AO72" s="185"/>
      <c r="AP72" s="185">
        <v>1.474189464266736E-3</v>
      </c>
      <c r="AQ72" s="10"/>
      <c r="AR72" s="45"/>
      <c r="AS72" s="1"/>
      <c r="AT72" s="1"/>
    </row>
    <row r="73" spans="1:46" ht="12.9" customHeight="1" x14ac:dyDescent="0.35">
      <c r="A73" s="12"/>
      <c r="B73" s="14" t="s">
        <v>1142</v>
      </c>
      <c r="C73" s="9"/>
      <c r="D73" s="9"/>
      <c r="E73" s="9"/>
      <c r="F73" s="9"/>
      <c r="G73" s="9"/>
      <c r="H73" s="11">
        <v>5425</v>
      </c>
      <c r="I73" s="139"/>
      <c r="J73" s="165">
        <v>4748</v>
      </c>
      <c r="K73" s="9"/>
      <c r="L73" s="11">
        <v>4748</v>
      </c>
      <c r="M73" s="139"/>
      <c r="N73" s="165">
        <v>4967</v>
      </c>
      <c r="O73" s="139"/>
      <c r="P73" s="11">
        <v>4967</v>
      </c>
      <c r="Q73" s="139"/>
      <c r="R73" s="165">
        <v>4306</v>
      </c>
      <c r="S73" s="165"/>
      <c r="T73" s="11">
        <v>4306</v>
      </c>
      <c r="U73" s="139"/>
      <c r="V73" s="165">
        <v>4607</v>
      </c>
      <c r="W73" s="165"/>
      <c r="X73" s="11">
        <v>4607</v>
      </c>
      <c r="Y73" s="165"/>
      <c r="Z73" s="185">
        <v>0.14258635214827287</v>
      </c>
      <c r="AA73" s="165"/>
      <c r="AB73" s="185">
        <v>-4.4091000603986297E-2</v>
      </c>
      <c r="AC73" s="185"/>
      <c r="AD73" s="185">
        <v>0.15350673478866694</v>
      </c>
      <c r="AE73" s="185"/>
      <c r="AF73" s="185">
        <v>-6.5335359235945356E-2</v>
      </c>
      <c r="AG73" s="186"/>
      <c r="AH73" s="185">
        <v>9.1364604897344916E-4</v>
      </c>
      <c r="AI73" s="186"/>
      <c r="AJ73" s="185">
        <v>8.3393855938343345E-4</v>
      </c>
      <c r="AK73" s="186"/>
      <c r="AL73" s="185">
        <v>9.110471668212286E-4</v>
      </c>
      <c r="AM73" s="185"/>
      <c r="AN73" s="185">
        <v>7.9895338220196824E-4</v>
      </c>
      <c r="AO73" s="185"/>
      <c r="AP73" s="185">
        <v>8.5300061063512344E-4</v>
      </c>
      <c r="AQ73" s="10"/>
      <c r="AR73" s="45"/>
      <c r="AS73" s="1"/>
      <c r="AT73" s="1"/>
    </row>
    <row r="74" spans="1:46" ht="12.9" customHeight="1" x14ac:dyDescent="0.35">
      <c r="A74" s="12"/>
      <c r="B74" s="14" t="s">
        <v>1143</v>
      </c>
      <c r="C74" s="9"/>
      <c r="D74" s="9"/>
      <c r="E74" s="9"/>
      <c r="F74" s="9"/>
      <c r="G74" s="9"/>
      <c r="H74" s="11">
        <v>355</v>
      </c>
      <c r="I74" s="139"/>
      <c r="J74" s="165">
        <v>394</v>
      </c>
      <c r="K74" s="9"/>
      <c r="L74" s="11">
        <v>394</v>
      </c>
      <c r="M74" s="139"/>
      <c r="N74" s="165">
        <v>394</v>
      </c>
      <c r="O74" s="139"/>
      <c r="P74" s="11">
        <v>394</v>
      </c>
      <c r="Q74" s="139"/>
      <c r="R74" s="165">
        <v>374</v>
      </c>
      <c r="S74" s="165"/>
      <c r="T74" s="11">
        <v>374</v>
      </c>
      <c r="U74" s="139"/>
      <c r="V74" s="165">
        <v>375</v>
      </c>
      <c r="W74" s="165"/>
      <c r="X74" s="11">
        <v>375</v>
      </c>
      <c r="Y74" s="165"/>
      <c r="Z74" s="185">
        <v>-9.898477157360408E-2</v>
      </c>
      <c r="AA74" s="165"/>
      <c r="AB74" s="185">
        <v>0</v>
      </c>
      <c r="AC74" s="185"/>
      <c r="AD74" s="185">
        <v>5.3475935828876997E-2</v>
      </c>
      <c r="AE74" s="185"/>
      <c r="AF74" s="185">
        <v>-2.666666666666706E-3</v>
      </c>
      <c r="AG74" s="186"/>
      <c r="AH74" s="185">
        <v>5.9786976476603589E-5</v>
      </c>
      <c r="AI74" s="186"/>
      <c r="AJ74" s="185">
        <v>6.9202146671666544E-5</v>
      </c>
      <c r="AK74" s="186"/>
      <c r="AL74" s="185">
        <v>7.2267482127554667E-5</v>
      </c>
      <c r="AM74" s="185"/>
      <c r="AN74" s="185">
        <v>6.9393535750937325E-5</v>
      </c>
      <c r="AO74" s="185"/>
      <c r="AP74" s="185">
        <v>6.94324352047257E-5</v>
      </c>
      <c r="AQ74" s="10"/>
      <c r="AR74" s="45"/>
      <c r="AS74" s="1"/>
      <c r="AT74" s="1"/>
    </row>
    <row r="75" spans="1:46" ht="12.9" hidden="1" customHeight="1" x14ac:dyDescent="0.35">
      <c r="A75" s="12"/>
      <c r="B75" s="14" t="s">
        <v>1144</v>
      </c>
      <c r="C75" s="9"/>
      <c r="D75" s="9"/>
      <c r="E75" s="9"/>
      <c r="F75" s="9"/>
      <c r="G75" s="9"/>
      <c r="H75" s="11">
        <v>0</v>
      </c>
      <c r="I75" s="139"/>
      <c r="J75" s="165">
        <v>0</v>
      </c>
      <c r="K75" s="9"/>
      <c r="L75" s="11">
        <v>0</v>
      </c>
      <c r="M75" s="139"/>
      <c r="N75" s="165">
        <v>0</v>
      </c>
      <c r="O75" s="139"/>
      <c r="P75" s="11">
        <v>0</v>
      </c>
      <c r="Q75" s="139"/>
      <c r="R75" s="165">
        <v>0</v>
      </c>
      <c r="S75" s="165"/>
      <c r="T75" s="11">
        <v>0</v>
      </c>
      <c r="U75" s="139"/>
      <c r="V75" s="165">
        <v>0</v>
      </c>
      <c r="W75" s="165"/>
      <c r="X75" s="11">
        <v>0</v>
      </c>
      <c r="Y75" s="165"/>
      <c r="Z75" s="185" t="s">
        <v>2376</v>
      </c>
      <c r="AA75" s="165"/>
      <c r="AB75" s="185" t="s">
        <v>2376</v>
      </c>
      <c r="AC75" s="185"/>
      <c r="AD75" s="185" t="s">
        <v>2376</v>
      </c>
      <c r="AE75" s="185"/>
      <c r="AF75" s="185" t="s">
        <v>2376</v>
      </c>
      <c r="AG75" s="186"/>
      <c r="AH75" s="185">
        <v>0</v>
      </c>
      <c r="AI75" s="186"/>
      <c r="AJ75" s="185">
        <v>0</v>
      </c>
      <c r="AK75" s="186"/>
      <c r="AL75" s="185">
        <v>0</v>
      </c>
      <c r="AM75" s="185"/>
      <c r="AN75" s="185">
        <v>0</v>
      </c>
      <c r="AO75" s="185"/>
      <c r="AP75" s="185">
        <v>0</v>
      </c>
      <c r="AQ75" s="10"/>
      <c r="AR75" s="45"/>
      <c r="AS75" s="1"/>
      <c r="AT75" s="1"/>
    </row>
    <row r="76" spans="1:46" ht="12.9" customHeight="1" x14ac:dyDescent="0.35">
      <c r="A76" s="12"/>
      <c r="B76" s="14" t="s">
        <v>1145</v>
      </c>
      <c r="C76" s="9"/>
      <c r="D76" s="9"/>
      <c r="E76" s="9"/>
      <c r="F76" s="9"/>
      <c r="G76" s="9"/>
      <c r="H76" s="11">
        <v>3625</v>
      </c>
      <c r="I76" s="139"/>
      <c r="J76" s="165">
        <v>2988</v>
      </c>
      <c r="K76" s="9"/>
      <c r="L76" s="11">
        <v>2988</v>
      </c>
      <c r="M76" s="139"/>
      <c r="N76" s="165">
        <v>13554</v>
      </c>
      <c r="O76" s="139"/>
      <c r="P76" s="11">
        <v>13554</v>
      </c>
      <c r="Q76" s="139"/>
      <c r="R76" s="165">
        <v>2259</v>
      </c>
      <c r="S76" s="165"/>
      <c r="T76" s="11">
        <v>2259</v>
      </c>
      <c r="U76" s="139"/>
      <c r="V76" s="165">
        <v>12769</v>
      </c>
      <c r="W76" s="165"/>
      <c r="X76" s="11">
        <v>12769</v>
      </c>
      <c r="Y76" s="165"/>
      <c r="Z76" s="185">
        <v>0.21318607764390896</v>
      </c>
      <c r="AA76" s="165"/>
      <c r="AB76" s="185">
        <v>-0.77954847277556438</v>
      </c>
      <c r="AC76" s="185"/>
      <c r="AD76" s="185">
        <v>5</v>
      </c>
      <c r="AE76" s="185"/>
      <c r="AF76" s="185">
        <v>-0.82308716422585948</v>
      </c>
      <c r="AG76" s="186"/>
      <c r="AH76" s="185">
        <v>6.1050081613433236E-4</v>
      </c>
      <c r="AI76" s="186"/>
      <c r="AJ76" s="185">
        <v>5.2481221892116661E-4</v>
      </c>
      <c r="AK76" s="186"/>
      <c r="AL76" s="185">
        <v>2.4860747531900407E-3</v>
      </c>
      <c r="AM76" s="185"/>
      <c r="AN76" s="185">
        <v>4.1914437770419093E-4</v>
      </c>
      <c r="AO76" s="185"/>
      <c r="AP76" s="185">
        <v>2.3642207070110467E-3</v>
      </c>
      <c r="AQ76" s="10"/>
      <c r="AR76" s="45"/>
      <c r="AS76" s="1"/>
      <c r="AT76" s="1"/>
    </row>
    <row r="77" spans="1:46" ht="12.9" customHeight="1" x14ac:dyDescent="0.35">
      <c r="A77" s="12"/>
      <c r="B77" s="15" t="s">
        <v>1120</v>
      </c>
      <c r="C77" s="9"/>
      <c r="D77" s="9"/>
      <c r="E77" s="9"/>
      <c r="F77" s="9"/>
      <c r="G77" s="9"/>
      <c r="H77" s="140">
        <v>30932</v>
      </c>
      <c r="I77" s="139"/>
      <c r="J77" s="166">
        <v>28402</v>
      </c>
      <c r="K77" s="9"/>
      <c r="L77" s="140">
        <v>28402</v>
      </c>
      <c r="M77" s="139"/>
      <c r="N77" s="166">
        <v>138990</v>
      </c>
      <c r="O77" s="139"/>
      <c r="P77" s="140">
        <v>138990</v>
      </c>
      <c r="Q77" s="139"/>
      <c r="R77" s="166">
        <v>134957</v>
      </c>
      <c r="S77" s="178"/>
      <c r="T77" s="140">
        <v>134957</v>
      </c>
      <c r="U77" s="139"/>
      <c r="V77" s="166">
        <v>140462</v>
      </c>
      <c r="W77" s="178"/>
      <c r="X77" s="140">
        <v>140462</v>
      </c>
      <c r="Y77" s="178"/>
      <c r="Z77" s="187">
        <v>8.9078233927188277E-2</v>
      </c>
      <c r="AA77" s="178"/>
      <c r="AB77" s="187">
        <v>-0.79565436362328223</v>
      </c>
      <c r="AC77" s="193"/>
      <c r="AD77" s="187">
        <v>2.9883592551701588E-2</v>
      </c>
      <c r="AE77" s="193"/>
      <c r="AF77" s="187">
        <v>-3.9192094659053711E-2</v>
      </c>
      <c r="AG77" s="186"/>
      <c r="AH77" s="187">
        <v>5.2093824123219772E-3</v>
      </c>
      <c r="AI77" s="186"/>
      <c r="AJ77" s="187">
        <v>4.9885263192098314E-3</v>
      </c>
      <c r="AK77" s="186"/>
      <c r="AL77" s="187">
        <v>2.5493546550530006E-2</v>
      </c>
      <c r="AM77" s="193"/>
      <c r="AN77" s="187">
        <v>2.5040490385933822E-2</v>
      </c>
      <c r="AO77" s="193"/>
      <c r="AP77" s="187">
        <v>2.6006983236603151E-2</v>
      </c>
      <c r="AQ77" s="16"/>
      <c r="AR77" s="45"/>
      <c r="AS77" s="1"/>
      <c r="AT77" s="1"/>
    </row>
    <row r="78" spans="1:46" ht="9.9" customHeight="1" x14ac:dyDescent="0.35">
      <c r="A78" s="12"/>
      <c r="B78" s="12"/>
      <c r="C78" s="9"/>
      <c r="D78" s="9"/>
      <c r="E78" s="9"/>
      <c r="F78" s="9"/>
      <c r="G78" s="9"/>
      <c r="H78" s="11"/>
      <c r="I78" s="139"/>
      <c r="J78" s="165"/>
      <c r="K78" s="9"/>
      <c r="L78" s="11"/>
      <c r="M78" s="139"/>
      <c r="N78" s="165"/>
      <c r="O78" s="139"/>
      <c r="P78" s="11"/>
      <c r="Q78" s="139"/>
      <c r="R78" s="165"/>
      <c r="S78" s="165"/>
      <c r="T78" s="11"/>
      <c r="U78" s="139"/>
      <c r="V78" s="165"/>
      <c r="W78" s="165"/>
      <c r="X78" s="11"/>
      <c r="Y78" s="165"/>
      <c r="Z78" s="186"/>
      <c r="AA78" s="165"/>
      <c r="AB78" s="186"/>
      <c r="AC78" s="186"/>
      <c r="AD78" s="186"/>
      <c r="AE78" s="186"/>
      <c r="AF78" s="186"/>
      <c r="AG78" s="186"/>
      <c r="AH78" s="196">
        <v>5.4328954336243396E-3</v>
      </c>
      <c r="AI78" s="186"/>
      <c r="AJ78" s="196">
        <v>4.9885263192098305E-3</v>
      </c>
      <c r="AK78" s="186"/>
      <c r="AL78" s="186"/>
      <c r="AM78" s="186"/>
      <c r="AN78" s="186"/>
      <c r="AO78" s="186"/>
      <c r="AP78" s="186"/>
      <c r="AQ78" s="10"/>
      <c r="AS78" s="1"/>
      <c r="AT78" s="1"/>
    </row>
    <row r="79" spans="1:46" ht="12.9" customHeight="1" x14ac:dyDescent="0.35">
      <c r="A79" s="12"/>
      <c r="B79" s="13" t="s">
        <v>1121</v>
      </c>
      <c r="C79" s="9"/>
      <c r="D79" s="9"/>
      <c r="E79" s="9"/>
      <c r="F79" s="9"/>
      <c r="G79" s="9"/>
      <c r="H79" s="11"/>
      <c r="I79" s="139"/>
      <c r="J79" s="165"/>
      <c r="K79" s="9"/>
      <c r="L79" s="11"/>
      <c r="M79" s="139"/>
      <c r="N79" s="165"/>
      <c r="O79" s="139"/>
      <c r="P79" s="11"/>
      <c r="Q79" s="139"/>
      <c r="R79" s="165"/>
      <c r="S79" s="165"/>
      <c r="T79" s="11"/>
      <c r="U79" s="139"/>
      <c r="V79" s="165"/>
      <c r="W79" s="165"/>
      <c r="X79" s="11"/>
      <c r="Y79" s="165"/>
      <c r="Z79" s="186"/>
      <c r="AA79" s="165"/>
      <c r="AB79" s="186"/>
      <c r="AC79" s="186"/>
      <c r="AD79" s="186"/>
      <c r="AE79" s="186"/>
      <c r="AF79" s="186"/>
      <c r="AG79" s="186"/>
      <c r="AH79" s="186"/>
      <c r="AI79" s="186"/>
      <c r="AJ79" s="186"/>
      <c r="AK79" s="186"/>
      <c r="AL79" s="186"/>
      <c r="AM79" s="186"/>
      <c r="AN79" s="186"/>
      <c r="AO79" s="186"/>
      <c r="AP79" s="186"/>
      <c r="AQ79" s="10"/>
      <c r="AS79" s="1"/>
      <c r="AT79" s="1"/>
    </row>
    <row r="80" spans="1:46" ht="12.75" customHeight="1" x14ac:dyDescent="0.35">
      <c r="A80" s="12"/>
      <c r="B80" s="14" t="s">
        <v>2317</v>
      </c>
      <c r="C80" s="9"/>
      <c r="D80" s="9"/>
      <c r="E80" s="9"/>
      <c r="F80" s="9"/>
      <c r="G80" s="9"/>
      <c r="H80" s="11">
        <v>0</v>
      </c>
      <c r="I80" s="139"/>
      <c r="J80" s="165">
        <v>105565</v>
      </c>
      <c r="K80" s="9"/>
      <c r="L80" s="11">
        <v>105565</v>
      </c>
      <c r="M80" s="139"/>
      <c r="N80" s="165">
        <v>0</v>
      </c>
      <c r="O80" s="139"/>
      <c r="P80" s="11">
        <v>0</v>
      </c>
      <c r="Q80" s="139"/>
      <c r="R80" s="165">
        <v>0</v>
      </c>
      <c r="S80" s="165"/>
      <c r="T80" s="11">
        <v>0</v>
      </c>
      <c r="U80" s="139"/>
      <c r="V80" s="165">
        <v>0</v>
      </c>
      <c r="W80" s="165"/>
      <c r="X80" s="11">
        <v>0</v>
      </c>
      <c r="Y80" s="165"/>
      <c r="Z80" s="185">
        <v>-1</v>
      </c>
      <c r="AA80" s="165"/>
      <c r="AB80" s="185" t="s">
        <v>2376</v>
      </c>
      <c r="AC80" s="185"/>
      <c r="AD80" s="185" t="s">
        <v>2376</v>
      </c>
      <c r="AE80" s="185"/>
      <c r="AF80" s="185" t="s">
        <v>2376</v>
      </c>
      <c r="AG80" s="186"/>
      <c r="AH80" s="185">
        <v>0</v>
      </c>
      <c r="AI80" s="186"/>
      <c r="AJ80" s="185">
        <v>1.8541433028919998E-2</v>
      </c>
      <c r="AK80" s="186"/>
      <c r="AL80" s="185">
        <v>0</v>
      </c>
      <c r="AM80" s="185"/>
      <c r="AN80" s="185">
        <v>0</v>
      </c>
      <c r="AO80" s="185"/>
      <c r="AP80" s="185">
        <v>0</v>
      </c>
      <c r="AQ80" s="10"/>
      <c r="AR80" s="45"/>
      <c r="AS80" s="1"/>
      <c r="AT80" s="1"/>
    </row>
    <row r="81" spans="1:46" ht="12.75" hidden="1" customHeight="1" x14ac:dyDescent="0.35">
      <c r="A81" s="12"/>
      <c r="B81" s="14" t="s">
        <v>1146</v>
      </c>
      <c r="C81" s="9"/>
      <c r="D81" s="9"/>
      <c r="E81" s="9"/>
      <c r="F81" s="9"/>
      <c r="G81" s="9"/>
      <c r="H81" s="11">
        <v>0</v>
      </c>
      <c r="I81" s="139"/>
      <c r="J81" s="165">
        <v>0</v>
      </c>
      <c r="K81" s="9"/>
      <c r="L81" s="11">
        <v>0</v>
      </c>
      <c r="M81" s="139"/>
      <c r="N81" s="165">
        <v>0</v>
      </c>
      <c r="O81" s="139"/>
      <c r="P81" s="11">
        <v>0</v>
      </c>
      <c r="Q81" s="139"/>
      <c r="R81" s="165">
        <v>0</v>
      </c>
      <c r="S81" s="165"/>
      <c r="T81" s="11">
        <v>0</v>
      </c>
      <c r="U81" s="139"/>
      <c r="V81" s="165">
        <v>0</v>
      </c>
      <c r="W81" s="165"/>
      <c r="X81" s="11">
        <v>0</v>
      </c>
      <c r="Y81" s="165"/>
      <c r="Z81" s="185" t="s">
        <v>2376</v>
      </c>
      <c r="AA81" s="165"/>
      <c r="AB81" s="185" t="s">
        <v>2376</v>
      </c>
      <c r="AC81" s="185"/>
      <c r="AD81" s="185" t="s">
        <v>2376</v>
      </c>
      <c r="AE81" s="185"/>
      <c r="AF81" s="185" t="s">
        <v>2376</v>
      </c>
      <c r="AG81" s="186"/>
      <c r="AH81" s="185">
        <v>0</v>
      </c>
      <c r="AI81" s="186"/>
      <c r="AJ81" s="185">
        <v>0</v>
      </c>
      <c r="AK81" s="186"/>
      <c r="AL81" s="185">
        <v>0</v>
      </c>
      <c r="AM81" s="185"/>
      <c r="AN81" s="185">
        <v>0</v>
      </c>
      <c r="AO81" s="185"/>
      <c r="AP81" s="185">
        <v>0</v>
      </c>
      <c r="AQ81" s="10"/>
      <c r="AR81" s="45"/>
      <c r="AS81" s="1"/>
      <c r="AT81" s="1"/>
    </row>
    <row r="82" spans="1:46" ht="12.9" customHeight="1" x14ac:dyDescent="0.35">
      <c r="A82" s="12"/>
      <c r="B82" s="14" t="s">
        <v>1147</v>
      </c>
      <c r="C82" s="9"/>
      <c r="D82" s="9"/>
      <c r="E82" s="9"/>
      <c r="F82" s="9"/>
      <c r="G82" s="9"/>
      <c r="H82" s="11">
        <v>731609</v>
      </c>
      <c r="I82" s="139"/>
      <c r="J82" s="165">
        <v>737812</v>
      </c>
      <c r="K82" s="9"/>
      <c r="L82" s="11">
        <v>737812</v>
      </c>
      <c r="M82" s="139"/>
      <c r="N82" s="165">
        <v>744405</v>
      </c>
      <c r="O82" s="139"/>
      <c r="P82" s="11">
        <v>744405</v>
      </c>
      <c r="Q82" s="139"/>
      <c r="R82" s="165">
        <v>752249</v>
      </c>
      <c r="S82" s="165"/>
      <c r="T82" s="11">
        <v>752249</v>
      </c>
      <c r="U82" s="139"/>
      <c r="V82" s="165">
        <v>758944</v>
      </c>
      <c r="W82" s="165"/>
      <c r="X82" s="11">
        <v>758944</v>
      </c>
      <c r="Y82" s="165"/>
      <c r="Z82" s="185">
        <v>-8.4072907461520963E-3</v>
      </c>
      <c r="AA82" s="165"/>
      <c r="AB82" s="185">
        <v>-8.8567379316366601E-3</v>
      </c>
      <c r="AC82" s="185"/>
      <c r="AD82" s="185">
        <v>-1.0427398374740271E-2</v>
      </c>
      <c r="AE82" s="185"/>
      <c r="AF82" s="185">
        <v>-8.8214677235738392E-3</v>
      </c>
      <c r="AG82" s="186"/>
      <c r="AH82" s="185">
        <v>0.12321321147344078</v>
      </c>
      <c r="AI82" s="186"/>
      <c r="AJ82" s="185">
        <v>0.12958927472110568</v>
      </c>
      <c r="AK82" s="186"/>
      <c r="AL82" s="185">
        <v>0.13653876911970136</v>
      </c>
      <c r="AM82" s="185"/>
      <c r="AN82" s="185">
        <v>0.13957544886392206</v>
      </c>
      <c r="AO82" s="185"/>
      <c r="AP82" s="185">
        <v>0.14052088027737425</v>
      </c>
      <c r="AQ82" s="10"/>
      <c r="AR82" s="45"/>
      <c r="AS82" s="1"/>
      <c r="AT82" s="1"/>
    </row>
    <row r="83" spans="1:46" ht="12.9" hidden="1" customHeight="1" x14ac:dyDescent="0.35">
      <c r="A83" s="12"/>
      <c r="B83" s="14" t="s">
        <v>1148</v>
      </c>
      <c r="C83" s="9"/>
      <c r="D83" s="9"/>
      <c r="E83" s="9"/>
      <c r="F83" s="9"/>
      <c r="G83" s="9"/>
      <c r="H83" s="11">
        <v>0</v>
      </c>
      <c r="I83" s="139"/>
      <c r="J83" s="165">
        <v>0</v>
      </c>
      <c r="K83" s="9"/>
      <c r="L83" s="11">
        <v>0</v>
      </c>
      <c r="M83" s="139"/>
      <c r="N83" s="165">
        <v>0</v>
      </c>
      <c r="O83" s="139"/>
      <c r="P83" s="11">
        <v>0</v>
      </c>
      <c r="Q83" s="139"/>
      <c r="R83" s="165">
        <v>90</v>
      </c>
      <c r="S83" s="165"/>
      <c r="T83" s="11">
        <v>90</v>
      </c>
      <c r="U83" s="139"/>
      <c r="V83" s="165">
        <v>29044</v>
      </c>
      <c r="W83" s="165"/>
      <c r="X83" s="11">
        <v>29044</v>
      </c>
      <c r="Y83" s="165"/>
      <c r="Z83" s="185" t="s">
        <v>2376</v>
      </c>
      <c r="AA83" s="165"/>
      <c r="AB83" s="185" t="s">
        <v>2376</v>
      </c>
      <c r="AC83" s="185"/>
      <c r="AD83" s="185">
        <v>-1</v>
      </c>
      <c r="AE83" s="185"/>
      <c r="AF83" s="185">
        <v>-0.99690125327089929</v>
      </c>
      <c r="AG83" s="186"/>
      <c r="AH83" s="185">
        <v>0</v>
      </c>
      <c r="AI83" s="186"/>
      <c r="AJ83" s="185">
        <v>0</v>
      </c>
      <c r="AK83" s="186"/>
      <c r="AL83" s="185">
        <v>0</v>
      </c>
      <c r="AM83" s="185"/>
      <c r="AN83" s="185">
        <v>1.6698979191402029E-5</v>
      </c>
      <c r="AO83" s="185"/>
      <c r="AP83" s="185">
        <v>5.3775883948961418E-3</v>
      </c>
      <c r="AQ83" s="10"/>
      <c r="AR83" s="45"/>
      <c r="AS83" s="1"/>
      <c r="AT83" s="1"/>
    </row>
    <row r="84" spans="1:46" ht="12.9" customHeight="1" x14ac:dyDescent="0.35">
      <c r="A84" s="12"/>
      <c r="B84" s="14" t="s">
        <v>1149</v>
      </c>
      <c r="C84" s="9"/>
      <c r="D84" s="9"/>
      <c r="E84" s="9"/>
      <c r="F84" s="9"/>
      <c r="G84" s="9"/>
      <c r="H84" s="11">
        <v>697780</v>
      </c>
      <c r="I84" s="139"/>
      <c r="J84" s="165">
        <v>710042</v>
      </c>
      <c r="K84" s="9"/>
      <c r="L84" s="11">
        <v>710042</v>
      </c>
      <c r="M84" s="139"/>
      <c r="N84" s="165">
        <v>710883</v>
      </c>
      <c r="O84" s="139"/>
      <c r="P84" s="11">
        <v>710883</v>
      </c>
      <c r="Q84" s="139"/>
      <c r="R84" s="165">
        <v>708381</v>
      </c>
      <c r="S84" s="165"/>
      <c r="T84" s="11">
        <v>708381</v>
      </c>
      <c r="U84" s="139"/>
      <c r="V84" s="165">
        <v>722806</v>
      </c>
      <c r="W84" s="165"/>
      <c r="X84" s="11">
        <v>722806</v>
      </c>
      <c r="Y84" s="165"/>
      <c r="Z84" s="185">
        <v>-1.7269400965013282E-2</v>
      </c>
      <c r="AA84" s="165"/>
      <c r="AB84" s="185">
        <v>-1.1830357456853458E-3</v>
      </c>
      <c r="AC84" s="185"/>
      <c r="AD84" s="185">
        <v>3.5319976114549512E-3</v>
      </c>
      <c r="AE84" s="185"/>
      <c r="AF84" s="185">
        <v>-1.9956945570457352E-2</v>
      </c>
      <c r="AG84" s="186"/>
      <c r="AH84" s="185">
        <v>0.11751593365026607</v>
      </c>
      <c r="AI84" s="186"/>
      <c r="AJ84" s="185">
        <v>0.1247117528605164</v>
      </c>
      <c r="AK84" s="186"/>
      <c r="AL84" s="185">
        <v>0.13039016369868642</v>
      </c>
      <c r="AM84" s="185"/>
      <c r="AN84" s="185">
        <v>0.13143599531760625</v>
      </c>
      <c r="AO84" s="185"/>
      <c r="AP84" s="185">
        <v>0.13382981536156524</v>
      </c>
      <c r="AQ84" s="10"/>
      <c r="AR84" s="45"/>
      <c r="AS84" s="1"/>
      <c r="AT84" s="1"/>
    </row>
    <row r="85" spans="1:46" ht="12.9" customHeight="1" x14ac:dyDescent="0.35">
      <c r="A85" s="12"/>
      <c r="B85" s="14" t="s">
        <v>2298</v>
      </c>
      <c r="C85" s="9"/>
      <c r="D85" s="9"/>
      <c r="E85" s="9"/>
      <c r="F85" s="9"/>
      <c r="G85" s="9"/>
      <c r="H85" s="11">
        <v>95624</v>
      </c>
      <c r="I85" s="139"/>
      <c r="J85" s="165">
        <v>57368</v>
      </c>
      <c r="K85" s="9"/>
      <c r="L85" s="11">
        <v>57368</v>
      </c>
      <c r="M85" s="139"/>
      <c r="N85" s="165">
        <v>30122</v>
      </c>
      <c r="O85" s="139"/>
      <c r="P85" s="11">
        <v>30122</v>
      </c>
      <c r="Q85" s="139"/>
      <c r="R85" s="165">
        <v>0</v>
      </c>
      <c r="S85" s="165"/>
      <c r="T85" s="11">
        <v>0</v>
      </c>
      <c r="U85" s="139"/>
      <c r="V85" s="165">
        <v>0</v>
      </c>
      <c r="W85" s="165"/>
      <c r="X85" s="11">
        <v>0</v>
      </c>
      <c r="Y85" s="165"/>
      <c r="Z85" s="185">
        <v>0.6668526007530331</v>
      </c>
      <c r="AA85" s="165"/>
      <c r="AB85" s="185">
        <v>0.90452161211074955</v>
      </c>
      <c r="AC85" s="185"/>
      <c r="AD85" s="185" t="s">
        <v>2376</v>
      </c>
      <c r="AE85" s="185"/>
      <c r="AF85" s="185" t="s">
        <v>2376</v>
      </c>
      <c r="AG85" s="186"/>
      <c r="AH85" s="185">
        <v>1.6104422080559837E-2</v>
      </c>
      <c r="AI85" s="186"/>
      <c r="AJ85" s="185">
        <v>1.0076113579340525E-2</v>
      </c>
      <c r="AK85" s="186"/>
      <c r="AL85" s="185">
        <v>5.5249774026553348E-3</v>
      </c>
      <c r="AM85" s="185"/>
      <c r="AN85" s="185">
        <v>0</v>
      </c>
      <c r="AO85" s="185"/>
      <c r="AP85" s="185">
        <v>0</v>
      </c>
      <c r="AQ85" s="10"/>
      <c r="AR85" s="45"/>
      <c r="AS85" s="1"/>
      <c r="AT85" s="1"/>
    </row>
    <row r="86" spans="1:46" ht="12.9" customHeight="1" x14ac:dyDescent="0.35">
      <c r="A86" s="12"/>
      <c r="B86" s="14" t="s">
        <v>1150</v>
      </c>
      <c r="C86" s="9"/>
      <c r="D86" s="9"/>
      <c r="E86" s="9"/>
      <c r="F86" s="9"/>
      <c r="G86" s="9"/>
      <c r="H86" s="141">
        <v>40405</v>
      </c>
      <c r="I86" s="139"/>
      <c r="J86" s="167">
        <v>169398</v>
      </c>
      <c r="K86" s="9"/>
      <c r="L86" s="141">
        <v>169398</v>
      </c>
      <c r="M86" s="139"/>
      <c r="N86" s="167">
        <v>12293</v>
      </c>
      <c r="O86" s="139"/>
      <c r="P86" s="141">
        <v>12293</v>
      </c>
      <c r="Q86" s="139"/>
      <c r="R86" s="165">
        <v>37878</v>
      </c>
      <c r="S86" s="165"/>
      <c r="T86" s="141">
        <v>37878</v>
      </c>
      <c r="U86" s="139"/>
      <c r="V86" s="165">
        <v>5117</v>
      </c>
      <c r="W86" s="165"/>
      <c r="X86" s="141">
        <v>5117</v>
      </c>
      <c r="Y86" s="165"/>
      <c r="Z86" s="191">
        <v>-0.76147888404821784</v>
      </c>
      <c r="AA86" s="165"/>
      <c r="AB86" s="194">
        <v>12.78003741966973</v>
      </c>
      <c r="AC86" s="194"/>
      <c r="AD86" s="194">
        <v>-0.67545804952743016</v>
      </c>
      <c r="AE86" s="194"/>
      <c r="AF86" s="194">
        <v>6.402384209497753</v>
      </c>
      <c r="AG86" s="195"/>
      <c r="AH86" s="191">
        <v>6.8047684071469517E-3</v>
      </c>
      <c r="AI86" s="195"/>
      <c r="AJ86" s="191">
        <v>2.9753058989560838E-2</v>
      </c>
      <c r="AK86" s="195"/>
      <c r="AL86" s="194">
        <v>2.2547821263807859E-3</v>
      </c>
      <c r="AM86" s="194"/>
      <c r="AN86" s="194">
        <v>7.0280437090214009E-3</v>
      </c>
      <c r="AO86" s="194"/>
      <c r="AP86" s="194">
        <v>9.4742872251355045E-4</v>
      </c>
      <c r="AQ86" s="10"/>
      <c r="AR86" s="45"/>
      <c r="AS86" s="1"/>
      <c r="AT86" s="1"/>
    </row>
    <row r="87" spans="1:46" ht="12.9" hidden="1" customHeight="1" x14ac:dyDescent="0.35">
      <c r="A87" s="12"/>
      <c r="B87" s="14" t="s">
        <v>1732</v>
      </c>
      <c r="C87" s="9"/>
      <c r="D87" s="9"/>
      <c r="E87" s="9"/>
      <c r="F87" s="9"/>
      <c r="G87" s="9"/>
      <c r="H87" s="11">
        <v>0</v>
      </c>
      <c r="I87" s="139"/>
      <c r="J87" s="165">
        <v>0</v>
      </c>
      <c r="K87" s="9"/>
      <c r="L87" s="11">
        <v>0</v>
      </c>
      <c r="M87" s="139"/>
      <c r="N87" s="165">
        <v>0</v>
      </c>
      <c r="O87" s="139"/>
      <c r="P87" s="11">
        <v>0</v>
      </c>
      <c r="Q87" s="139"/>
      <c r="R87" s="165">
        <v>0</v>
      </c>
      <c r="S87" s="165"/>
      <c r="T87" s="11">
        <v>0</v>
      </c>
      <c r="U87" s="139"/>
      <c r="V87" s="165">
        <v>0</v>
      </c>
      <c r="W87" s="165"/>
      <c r="X87" s="11">
        <v>0</v>
      </c>
      <c r="Y87" s="165"/>
      <c r="Z87" s="191" t="s">
        <v>2376</v>
      </c>
      <c r="AA87" s="165"/>
      <c r="AB87" s="191" t="s">
        <v>2376</v>
      </c>
      <c r="AC87" s="194"/>
      <c r="AD87" s="191" t="s">
        <v>2376</v>
      </c>
      <c r="AE87" s="194"/>
      <c r="AF87" s="191" t="s">
        <v>2376</v>
      </c>
      <c r="AG87" s="186"/>
      <c r="AH87" s="191">
        <v>0</v>
      </c>
      <c r="AI87" s="186"/>
      <c r="AJ87" s="191">
        <v>0</v>
      </c>
      <c r="AK87" s="186"/>
      <c r="AL87" s="191">
        <v>0</v>
      </c>
      <c r="AM87" s="194"/>
      <c r="AN87" s="191">
        <v>0</v>
      </c>
      <c r="AO87" s="194"/>
      <c r="AP87" s="191">
        <v>0</v>
      </c>
      <c r="AQ87" s="10"/>
      <c r="AR87" s="45"/>
      <c r="AS87" s="1"/>
      <c r="AT87" s="1"/>
    </row>
    <row r="88" spans="1:46" ht="12.9" customHeight="1" x14ac:dyDescent="0.35">
      <c r="A88" s="12"/>
      <c r="B88" s="12"/>
      <c r="C88" s="9"/>
      <c r="D88" s="9"/>
      <c r="E88" s="9"/>
      <c r="F88" s="9"/>
      <c r="G88" s="9"/>
      <c r="H88" s="142">
        <v>1565418</v>
      </c>
      <c r="I88" s="139"/>
      <c r="J88" s="171">
        <v>1780185</v>
      </c>
      <c r="K88" s="9"/>
      <c r="L88" s="142">
        <v>1780185</v>
      </c>
      <c r="M88" s="139"/>
      <c r="N88" s="171">
        <v>1497703</v>
      </c>
      <c r="O88" s="139"/>
      <c r="P88" s="142">
        <v>1497703</v>
      </c>
      <c r="Q88" s="139"/>
      <c r="R88" s="171">
        <v>1498508</v>
      </c>
      <c r="S88" s="174"/>
      <c r="T88" s="142">
        <v>1498508</v>
      </c>
      <c r="U88" s="139"/>
      <c r="V88" s="171">
        <v>1486867</v>
      </c>
      <c r="W88" s="174"/>
      <c r="X88" s="142">
        <v>1486867</v>
      </c>
      <c r="Y88" s="174"/>
      <c r="Z88" s="185">
        <v>-0.12064307923052942</v>
      </c>
      <c r="AA88" s="174"/>
      <c r="AB88" s="185">
        <v>0.18861015835582884</v>
      </c>
      <c r="AC88" s="185"/>
      <c r="AD88" s="185">
        <v>-5.372010025972429E-4</v>
      </c>
      <c r="AE88" s="185"/>
      <c r="AF88" s="185">
        <v>7.8292140453719572E-3</v>
      </c>
      <c r="AG88" s="186"/>
      <c r="AH88" s="185">
        <v>0.26363833561141364</v>
      </c>
      <c r="AI88" s="186"/>
      <c r="AJ88" s="185">
        <v>0.31267163317944341</v>
      </c>
      <c r="AK88" s="186"/>
      <c r="AL88" s="185">
        <v>0.27470869234742396</v>
      </c>
      <c r="AM88" s="185"/>
      <c r="AN88" s="185">
        <v>0.2780561868697411</v>
      </c>
      <c r="AO88" s="185"/>
      <c r="AP88" s="185">
        <v>0.28067571275634923</v>
      </c>
      <c r="AQ88" s="10"/>
      <c r="AR88" s="45"/>
      <c r="AS88" s="1"/>
      <c r="AT88" s="1"/>
    </row>
    <row r="89" spans="1:46" ht="12.9" customHeight="1" x14ac:dyDescent="0.35">
      <c r="A89" s="12"/>
      <c r="B89" s="14" t="s">
        <v>1151</v>
      </c>
      <c r="C89" s="9"/>
      <c r="D89" s="9"/>
      <c r="E89" s="9"/>
      <c r="F89" s="9"/>
      <c r="G89" s="9"/>
      <c r="H89" s="11">
        <v>644353</v>
      </c>
      <c r="I89" s="139"/>
      <c r="J89" s="165">
        <v>644353</v>
      </c>
      <c r="K89" s="9"/>
      <c r="L89" s="11">
        <v>644353</v>
      </c>
      <c r="M89" s="139"/>
      <c r="N89" s="165">
        <v>644353</v>
      </c>
      <c r="O89" s="139"/>
      <c r="P89" s="11">
        <v>644353</v>
      </c>
      <c r="Q89" s="139"/>
      <c r="R89" s="165">
        <v>644353</v>
      </c>
      <c r="S89" s="165"/>
      <c r="T89" s="11">
        <v>644353</v>
      </c>
      <c r="U89" s="139"/>
      <c r="V89" s="165">
        <v>644353</v>
      </c>
      <c r="W89" s="165"/>
      <c r="X89" s="11">
        <v>644353</v>
      </c>
      <c r="Y89" s="165"/>
      <c r="Z89" s="185">
        <v>0</v>
      </c>
      <c r="AA89" s="165"/>
      <c r="AB89" s="185">
        <v>0</v>
      </c>
      <c r="AC89" s="185"/>
      <c r="AD89" s="185">
        <v>0</v>
      </c>
      <c r="AE89" s="185"/>
      <c r="AF89" s="185">
        <v>0</v>
      </c>
      <c r="AG89" s="186"/>
      <c r="AH89" s="185">
        <v>0.10851807789754635</v>
      </c>
      <c r="AI89" s="186"/>
      <c r="AJ89" s="185">
        <v>0.11317413912266081</v>
      </c>
      <c r="AK89" s="186"/>
      <c r="AL89" s="185">
        <v>0.11818723073943208</v>
      </c>
      <c r="AM89" s="185"/>
      <c r="AN89" s="185">
        <v>0.11955597043241635</v>
      </c>
      <c r="AO89" s="185"/>
      <c r="AP89" s="185">
        <v>0.11930399445725498</v>
      </c>
      <c r="AQ89" s="10"/>
      <c r="AR89" s="45"/>
      <c r="AS89" s="1"/>
      <c r="AT89" s="1"/>
    </row>
    <row r="90" spans="1:46" ht="12.9" customHeight="1" x14ac:dyDescent="0.35">
      <c r="A90" s="12"/>
      <c r="B90" s="15" t="s">
        <v>1135</v>
      </c>
      <c r="C90" s="9"/>
      <c r="D90" s="9"/>
      <c r="E90" s="9"/>
      <c r="F90" s="9"/>
      <c r="G90" s="9"/>
      <c r="H90" s="140">
        <v>2209771</v>
      </c>
      <c r="I90" s="139"/>
      <c r="J90" s="166">
        <v>2424538</v>
      </c>
      <c r="K90" s="9"/>
      <c r="L90" s="140">
        <v>2424538</v>
      </c>
      <c r="M90" s="139"/>
      <c r="N90" s="166">
        <v>2142056</v>
      </c>
      <c r="O90" s="139"/>
      <c r="P90" s="140">
        <v>2142056</v>
      </c>
      <c r="Q90" s="139"/>
      <c r="R90" s="166">
        <v>2142861</v>
      </c>
      <c r="S90" s="178"/>
      <c r="T90" s="140">
        <v>2142861</v>
      </c>
      <c r="U90" s="139"/>
      <c r="V90" s="166">
        <v>2131220</v>
      </c>
      <c r="W90" s="178"/>
      <c r="X90" s="140">
        <v>2131220</v>
      </c>
      <c r="Y90" s="178"/>
      <c r="Z90" s="187">
        <v>-8.8580587311892001E-2</v>
      </c>
      <c r="AA90" s="178"/>
      <c r="AB90" s="187">
        <v>0.13187423671463305</v>
      </c>
      <c r="AC90" s="193"/>
      <c r="AD90" s="187">
        <v>-3.7566599046789939E-4</v>
      </c>
      <c r="AE90" s="193"/>
      <c r="AF90" s="187">
        <v>5.4621296722066059E-3</v>
      </c>
      <c r="AG90" s="186"/>
      <c r="AH90" s="187">
        <v>0.37215641350896</v>
      </c>
      <c r="AI90" s="186"/>
      <c r="AJ90" s="187">
        <v>0.42584577230210419</v>
      </c>
      <c r="AK90" s="186"/>
      <c r="AL90" s="187">
        <v>0.39289592308685606</v>
      </c>
      <c r="AM90" s="193"/>
      <c r="AN90" s="187">
        <v>0.39761215730215743</v>
      </c>
      <c r="AO90" s="193"/>
      <c r="AP90" s="187">
        <v>0.39997970721360421</v>
      </c>
      <c r="AQ90" s="16"/>
      <c r="AR90" s="45"/>
      <c r="AS90" s="1"/>
      <c r="AT90" s="1"/>
    </row>
    <row r="91" spans="1:46" ht="12.9" customHeight="1" x14ac:dyDescent="0.35">
      <c r="A91" s="12"/>
      <c r="B91" s="12"/>
      <c r="C91" s="9"/>
      <c r="D91" s="9"/>
      <c r="E91" s="9"/>
      <c r="F91" s="9"/>
      <c r="G91" s="9"/>
      <c r="H91" s="11"/>
      <c r="I91" s="139"/>
      <c r="J91" s="165"/>
      <c r="K91" s="9"/>
      <c r="L91" s="11"/>
      <c r="M91" s="139"/>
      <c r="N91" s="165"/>
      <c r="O91" s="139"/>
      <c r="P91" s="11"/>
      <c r="Q91" s="139"/>
      <c r="R91" s="165"/>
      <c r="S91" s="165"/>
      <c r="T91" s="11"/>
      <c r="U91" s="139"/>
      <c r="V91" s="165"/>
      <c r="W91" s="165"/>
      <c r="X91" s="11"/>
      <c r="Y91" s="165"/>
      <c r="Z91" s="186"/>
      <c r="AA91" s="165"/>
      <c r="AB91" s="186"/>
      <c r="AC91" s="186"/>
      <c r="AD91" s="186"/>
      <c r="AE91" s="186"/>
      <c r="AF91" s="186"/>
      <c r="AG91" s="186"/>
      <c r="AH91" s="196"/>
      <c r="AI91" s="186"/>
      <c r="AJ91" s="196"/>
      <c r="AK91" s="186"/>
      <c r="AL91" s="186"/>
      <c r="AM91" s="186"/>
      <c r="AN91" s="186"/>
      <c r="AO91" s="186"/>
      <c r="AP91" s="186"/>
      <c r="AQ91" s="10"/>
      <c r="AS91" s="1"/>
      <c r="AT91" s="1"/>
    </row>
    <row r="92" spans="1:46" ht="12.9" customHeight="1" x14ac:dyDescent="0.35">
      <c r="A92" s="12"/>
      <c r="B92" s="13" t="s">
        <v>1152</v>
      </c>
      <c r="C92" s="9"/>
      <c r="D92" s="9"/>
      <c r="E92" s="9"/>
      <c r="F92" s="9"/>
      <c r="G92" s="9"/>
      <c r="H92" s="11"/>
      <c r="I92" s="139"/>
      <c r="J92" s="165"/>
      <c r="K92" s="9"/>
      <c r="L92" s="11"/>
      <c r="M92" s="139"/>
      <c r="N92" s="165"/>
      <c r="O92" s="139"/>
      <c r="P92" s="11"/>
      <c r="Q92" s="139"/>
      <c r="R92" s="165"/>
      <c r="S92" s="165"/>
      <c r="T92" s="11"/>
      <c r="U92" s="139"/>
      <c r="V92" s="165"/>
      <c r="W92" s="165"/>
      <c r="X92" s="11"/>
      <c r="Y92" s="165"/>
      <c r="Z92" s="186"/>
      <c r="AA92" s="165"/>
      <c r="AB92" s="186"/>
      <c r="AC92" s="186"/>
      <c r="AD92" s="186"/>
      <c r="AE92" s="186"/>
      <c r="AF92" s="186"/>
      <c r="AG92" s="186"/>
      <c r="AH92" s="186"/>
      <c r="AI92" s="186"/>
      <c r="AJ92" s="186"/>
      <c r="AK92" s="186"/>
      <c r="AL92" s="186"/>
      <c r="AM92" s="186"/>
      <c r="AN92" s="186"/>
      <c r="AO92" s="186"/>
      <c r="AP92" s="186"/>
      <c r="AQ92" s="10"/>
      <c r="AS92" s="1"/>
      <c r="AT92" s="1"/>
    </row>
    <row r="93" spans="1:46" ht="12.9" customHeight="1" x14ac:dyDescent="0.35">
      <c r="A93" s="12"/>
      <c r="B93" s="14" t="s">
        <v>1153</v>
      </c>
      <c r="C93" s="9"/>
      <c r="D93" s="9"/>
      <c r="E93" s="9"/>
      <c r="F93" s="9"/>
      <c r="G93" s="9"/>
      <c r="H93" s="11">
        <v>1964552</v>
      </c>
      <c r="I93" s="139"/>
      <c r="J93" s="165">
        <v>1583078</v>
      </c>
      <c r="K93" s="9"/>
      <c r="L93" s="11">
        <v>1583078</v>
      </c>
      <c r="M93" s="139"/>
      <c r="N93" s="165">
        <v>1580547</v>
      </c>
      <c r="O93" s="139"/>
      <c r="P93" s="11">
        <v>1580547</v>
      </c>
      <c r="Q93" s="139"/>
      <c r="R93" s="165">
        <v>1578222</v>
      </c>
      <c r="S93" s="165"/>
      <c r="T93" s="11">
        <v>1578222</v>
      </c>
      <c r="U93" s="139"/>
      <c r="V93" s="165">
        <v>1577501</v>
      </c>
      <c r="W93" s="165"/>
      <c r="X93" s="11">
        <v>1577501</v>
      </c>
      <c r="Y93" s="165"/>
      <c r="Z93" s="185">
        <v>0.24096980692044223</v>
      </c>
      <c r="AA93" s="165"/>
      <c r="AB93" s="185">
        <v>1.601344344710931E-3</v>
      </c>
      <c r="AC93" s="185"/>
      <c r="AD93" s="185">
        <v>1.4731767774114335E-3</v>
      </c>
      <c r="AE93" s="185"/>
      <c r="AF93" s="185">
        <v>4.5705200820789216E-4</v>
      </c>
      <c r="AG93" s="186"/>
      <c r="AH93" s="185">
        <v>0.33085809636919589</v>
      </c>
      <c r="AI93" s="186"/>
      <c r="AJ93" s="185">
        <v>0.27805176636722978</v>
      </c>
      <c r="AK93" s="186"/>
      <c r="AL93" s="185">
        <v>0.28990393927477198</v>
      </c>
      <c r="AM93" s="185"/>
      <c r="AN93" s="185">
        <v>0.29282995930458772</v>
      </c>
      <c r="AO93" s="185"/>
      <c r="AP93" s="185">
        <v>0.29207929591437332</v>
      </c>
      <c r="AQ93" s="10"/>
      <c r="AR93" s="45"/>
      <c r="AS93" s="1"/>
      <c r="AT93" s="1"/>
    </row>
    <row r="94" spans="1:46" ht="12.9" customHeight="1" x14ac:dyDescent="0.35">
      <c r="A94" s="12"/>
      <c r="B94" s="14" t="s">
        <v>1154</v>
      </c>
      <c r="C94" s="9"/>
      <c r="D94" s="9"/>
      <c r="E94" s="9"/>
      <c r="F94" s="9"/>
      <c r="G94" s="9"/>
      <c r="H94" s="11">
        <v>28606</v>
      </c>
      <c r="I94" s="139"/>
      <c r="J94" s="165">
        <v>28606</v>
      </c>
      <c r="K94" s="9"/>
      <c r="L94" s="11">
        <v>28606</v>
      </c>
      <c r="M94" s="139"/>
      <c r="N94" s="165">
        <v>26344</v>
      </c>
      <c r="O94" s="139"/>
      <c r="P94" s="11">
        <v>26344</v>
      </c>
      <c r="Q94" s="139"/>
      <c r="R94" s="165">
        <v>26344</v>
      </c>
      <c r="S94" s="165"/>
      <c r="T94" s="11">
        <v>26344</v>
      </c>
      <c r="U94" s="139"/>
      <c r="V94" s="165">
        <v>26086</v>
      </c>
      <c r="W94" s="165"/>
      <c r="X94" s="11">
        <v>26086</v>
      </c>
      <c r="Y94" s="165"/>
      <c r="Z94" s="185">
        <v>0</v>
      </c>
      <c r="AA94" s="165"/>
      <c r="AB94" s="185">
        <v>8.5863953841481822E-2</v>
      </c>
      <c r="AC94" s="185"/>
      <c r="AD94" s="185">
        <v>0</v>
      </c>
      <c r="AE94" s="185"/>
      <c r="AF94" s="185">
        <v>9.8903626466304573E-3</v>
      </c>
      <c r="AG94" s="186"/>
      <c r="AH94" s="185">
        <v>4.8176514058865414E-3</v>
      </c>
      <c r="AI94" s="186"/>
      <c r="AJ94" s="185">
        <v>5.0243568723088664E-3</v>
      </c>
      <c r="AK94" s="186"/>
      <c r="AL94" s="185">
        <v>4.8320166222545697E-3</v>
      </c>
      <c r="AM94" s="185"/>
      <c r="AN94" s="185">
        <v>4.8879767535366121E-3</v>
      </c>
      <c r="AO94" s="185"/>
      <c r="AP94" s="185">
        <v>4.8299053460012656E-3</v>
      </c>
      <c r="AQ94" s="10"/>
      <c r="AR94" s="45"/>
      <c r="AS94" s="1"/>
      <c r="AT94" s="1"/>
    </row>
    <row r="95" spans="1:46" ht="12.9" customHeight="1" x14ac:dyDescent="0.35">
      <c r="A95" s="12"/>
      <c r="B95" s="14" t="s">
        <v>1155</v>
      </c>
      <c r="C95" s="9"/>
      <c r="D95" s="9"/>
      <c r="E95" s="9"/>
      <c r="F95" s="9"/>
      <c r="G95" s="9"/>
      <c r="H95" s="11">
        <v>1383549</v>
      </c>
      <c r="I95" s="139"/>
      <c r="J95" s="165">
        <v>1389862</v>
      </c>
      <c r="K95" s="9"/>
      <c r="L95" s="11">
        <v>1389862</v>
      </c>
      <c r="M95" s="139"/>
      <c r="N95" s="165">
        <v>1394549</v>
      </c>
      <c r="O95" s="139"/>
      <c r="P95" s="11">
        <v>1394549</v>
      </c>
      <c r="Q95" s="139"/>
      <c r="R95" s="165">
        <v>1402489</v>
      </c>
      <c r="S95" s="165"/>
      <c r="T95" s="11">
        <v>1402489</v>
      </c>
      <c r="U95" s="139"/>
      <c r="V95" s="165">
        <v>1408802</v>
      </c>
      <c r="W95" s="165"/>
      <c r="X95" s="11">
        <v>1408802</v>
      </c>
      <c r="Y95" s="165"/>
      <c r="Z95" s="185">
        <v>-4.5421775687082278E-3</v>
      </c>
      <c r="AA95" s="165"/>
      <c r="AB95" s="185">
        <v>-3.3609432153334229E-3</v>
      </c>
      <c r="AC95" s="185"/>
      <c r="AD95" s="185">
        <v>-5.6613634759345999E-3</v>
      </c>
      <c r="AE95" s="185"/>
      <c r="AF95" s="185">
        <v>-4.4811123209649306E-3</v>
      </c>
      <c r="AG95" s="186"/>
      <c r="AH95" s="185">
        <v>0.23300904652740398</v>
      </c>
      <c r="AI95" s="186"/>
      <c r="AJ95" s="185">
        <v>0.2441153146633904</v>
      </c>
      <c r="AK95" s="186"/>
      <c r="AL95" s="185">
        <v>0.25578818511040419</v>
      </c>
      <c r="AM95" s="185"/>
      <c r="AN95" s="185">
        <v>0.26022371807966932</v>
      </c>
      <c r="AO95" s="185"/>
      <c r="AP95" s="185">
        <v>0.2608441428834346</v>
      </c>
      <c r="AQ95" s="10"/>
      <c r="AR95" s="45"/>
      <c r="AS95" s="1"/>
      <c r="AT95" s="1"/>
    </row>
    <row r="96" spans="1:46" ht="12.9" customHeight="1" x14ac:dyDescent="0.35">
      <c r="A96" s="12"/>
      <c r="B96" s="14" t="s">
        <v>2283</v>
      </c>
      <c r="C96" s="9"/>
      <c r="D96" s="9"/>
      <c r="E96" s="9"/>
      <c r="F96" s="9"/>
      <c r="G96" s="9"/>
      <c r="H96" s="10">
        <v>320338</v>
      </c>
      <c r="I96" s="139"/>
      <c r="J96" s="165">
        <v>117217</v>
      </c>
      <c r="K96" s="9"/>
      <c r="L96" s="10">
        <v>238979</v>
      </c>
      <c r="M96" s="139"/>
      <c r="N96" s="165">
        <v>112529</v>
      </c>
      <c r="O96" s="139"/>
      <c r="P96" s="11">
        <v>112529</v>
      </c>
      <c r="Q96" s="139"/>
      <c r="R96" s="165">
        <v>93875</v>
      </c>
      <c r="S96" s="165"/>
      <c r="T96" s="11">
        <v>93875</v>
      </c>
      <c r="U96" s="139"/>
      <c r="V96" s="165">
        <v>0</v>
      </c>
      <c r="W96" s="165"/>
      <c r="X96" s="11">
        <v>0</v>
      </c>
      <c r="Y96" s="165"/>
      <c r="Z96" s="185">
        <v>0.34044413944321472</v>
      </c>
      <c r="AA96" s="165"/>
      <c r="AB96" s="185">
        <v>1.1237103324476356</v>
      </c>
      <c r="AC96" s="185"/>
      <c r="AD96" s="185">
        <v>0.19871105193075889</v>
      </c>
      <c r="AE96" s="185"/>
      <c r="AF96" s="185" t="s">
        <v>2376</v>
      </c>
      <c r="AG96" s="186"/>
      <c r="AH96" s="185">
        <v>5.3949409776231659E-2</v>
      </c>
      <c r="AI96" s="186"/>
      <c r="AJ96" s="185">
        <v>4.1974263475756855E-2</v>
      </c>
      <c r="AK96" s="186"/>
      <c r="AL96" s="185">
        <v>2.0640069787643656E-2</v>
      </c>
      <c r="AM96" s="185"/>
      <c r="AN96" s="185">
        <v>1.7417963017698507E-2</v>
      </c>
      <c r="AO96" s="185"/>
      <c r="AP96" s="185">
        <v>0</v>
      </c>
      <c r="AQ96" s="10"/>
      <c r="AR96" s="45"/>
      <c r="AS96" s="1"/>
      <c r="AT96" s="1"/>
    </row>
    <row r="97" spans="1:46" ht="12.9" hidden="1" customHeight="1" x14ac:dyDescent="0.35">
      <c r="A97" s="12"/>
      <c r="B97" s="14" t="s">
        <v>2262</v>
      </c>
      <c r="C97" s="9"/>
      <c r="D97" s="9"/>
      <c r="E97" s="9"/>
      <c r="F97" s="9"/>
      <c r="G97" s="9"/>
      <c r="H97" s="11">
        <v>0</v>
      </c>
      <c r="I97" s="139"/>
      <c r="J97" s="165">
        <v>56954</v>
      </c>
      <c r="K97" s="9"/>
      <c r="L97" s="11">
        <v>0</v>
      </c>
      <c r="M97" s="139"/>
      <c r="N97" s="165">
        <v>0</v>
      </c>
      <c r="O97" s="139"/>
      <c r="P97" s="11">
        <v>56953</v>
      </c>
      <c r="Q97" s="139"/>
      <c r="R97" s="165">
        <v>0</v>
      </c>
      <c r="S97" s="165"/>
      <c r="T97" s="11">
        <v>0</v>
      </c>
      <c r="U97" s="139"/>
      <c r="V97" s="165">
        <v>51102</v>
      </c>
      <c r="W97" s="165"/>
      <c r="X97" s="11">
        <v>51102</v>
      </c>
      <c r="Y97" s="165"/>
      <c r="Z97" s="185" t="s">
        <v>2376</v>
      </c>
      <c r="AA97" s="165"/>
      <c r="AB97" s="185">
        <v>-1</v>
      </c>
      <c r="AC97" s="185"/>
      <c r="AD97" s="185" t="s">
        <v>2376</v>
      </c>
      <c r="AE97" s="185"/>
      <c r="AF97" s="185">
        <v>-1</v>
      </c>
      <c r="AG97" s="186"/>
      <c r="AH97" s="185">
        <v>0</v>
      </c>
      <c r="AI97" s="186"/>
      <c r="AJ97" s="185">
        <v>0</v>
      </c>
      <c r="AK97" s="186"/>
      <c r="AL97" s="185">
        <v>1.0446319567539648E-2</v>
      </c>
      <c r="AM97" s="185"/>
      <c r="AN97" s="185">
        <v>0</v>
      </c>
      <c r="AO97" s="185"/>
      <c r="AP97" s="185">
        <v>9.4616968102183806E-3</v>
      </c>
      <c r="AQ97" s="10"/>
      <c r="AR97" s="45"/>
      <c r="AS97" s="1"/>
      <c r="AT97" s="1"/>
    </row>
    <row r="98" spans="1:46" ht="12.9" hidden="1" customHeight="1" x14ac:dyDescent="0.35">
      <c r="A98" s="12"/>
      <c r="B98" s="14" t="s">
        <v>2303</v>
      </c>
      <c r="C98" s="9"/>
      <c r="D98" s="9"/>
      <c r="E98" s="9"/>
      <c r="F98" s="9"/>
      <c r="G98" s="9"/>
      <c r="H98" s="11">
        <v>0</v>
      </c>
      <c r="I98" s="139"/>
      <c r="J98" s="165">
        <v>64807</v>
      </c>
      <c r="K98" s="9"/>
      <c r="L98" s="11">
        <v>0</v>
      </c>
      <c r="M98" s="139"/>
      <c r="N98" s="165">
        <v>56953</v>
      </c>
      <c r="O98" s="139"/>
      <c r="P98" s="11">
        <v>0</v>
      </c>
      <c r="Q98" s="139"/>
      <c r="R98" s="165">
        <v>10714</v>
      </c>
      <c r="S98" s="165"/>
      <c r="T98" s="11">
        <v>10716</v>
      </c>
      <c r="U98" s="139"/>
      <c r="V98" s="165">
        <v>36718</v>
      </c>
      <c r="W98" s="165"/>
      <c r="X98" s="11">
        <v>36720</v>
      </c>
      <c r="Y98" s="165"/>
      <c r="Z98" s="185" t="s">
        <v>2376</v>
      </c>
      <c r="AA98" s="165"/>
      <c r="AB98" s="185" t="s">
        <v>2376</v>
      </c>
      <c r="AC98" s="185"/>
      <c r="AD98" s="185">
        <v>-1</v>
      </c>
      <c r="AE98" s="185"/>
      <c r="AF98" s="185">
        <v>-0.7081699346405228</v>
      </c>
      <c r="AG98" s="186"/>
      <c r="AH98" s="185">
        <v>0</v>
      </c>
      <c r="AI98" s="186"/>
      <c r="AJ98" s="185">
        <v>0</v>
      </c>
      <c r="AK98" s="186"/>
      <c r="AL98" s="185">
        <v>0</v>
      </c>
      <c r="AM98" s="185"/>
      <c r="AN98" s="185">
        <v>1.9882917890562683E-3</v>
      </c>
      <c r="AO98" s="185"/>
      <c r="AP98" s="185">
        <v>6.7988240552467405E-3</v>
      </c>
      <c r="AQ98" s="10"/>
      <c r="AR98" s="45"/>
      <c r="AS98" s="1"/>
      <c r="AT98" s="1"/>
    </row>
    <row r="99" spans="1:46" ht="12.9" hidden="1" customHeight="1" x14ac:dyDescent="0.35">
      <c r="A99" s="12"/>
      <c r="B99" s="14" t="s">
        <v>1156</v>
      </c>
      <c r="C99" s="9"/>
      <c r="D99" s="9"/>
      <c r="E99" s="9"/>
      <c r="F99" s="9"/>
      <c r="G99" s="9"/>
      <c r="H99" s="11">
        <v>0</v>
      </c>
      <c r="I99" s="139"/>
      <c r="J99" s="165">
        <v>0</v>
      </c>
      <c r="K99" s="9"/>
      <c r="L99" s="11">
        <v>0</v>
      </c>
      <c r="M99" s="139"/>
      <c r="N99" s="165">
        <v>0</v>
      </c>
      <c r="O99" s="139"/>
      <c r="P99" s="11">
        <v>0</v>
      </c>
      <c r="Q99" s="139"/>
      <c r="R99" s="165">
        <v>0</v>
      </c>
      <c r="S99" s="165"/>
      <c r="T99" s="11">
        <v>0</v>
      </c>
      <c r="U99" s="139"/>
      <c r="V99" s="165">
        <v>0</v>
      </c>
      <c r="W99" s="165"/>
      <c r="X99" s="11">
        <v>0</v>
      </c>
      <c r="Y99" s="165"/>
      <c r="Z99" s="185" t="s">
        <v>2376</v>
      </c>
      <c r="AA99" s="165"/>
      <c r="AB99" s="185" t="s">
        <v>2376</v>
      </c>
      <c r="AC99" s="185"/>
      <c r="AD99" s="185" t="s">
        <v>2376</v>
      </c>
      <c r="AE99" s="185"/>
      <c r="AF99" s="185" t="s">
        <v>2376</v>
      </c>
      <c r="AG99" s="186"/>
      <c r="AH99" s="185">
        <v>0</v>
      </c>
      <c r="AI99" s="186"/>
      <c r="AJ99" s="185">
        <v>0</v>
      </c>
      <c r="AK99" s="186"/>
      <c r="AL99" s="185">
        <v>0</v>
      </c>
      <c r="AM99" s="185"/>
      <c r="AN99" s="185">
        <v>0</v>
      </c>
      <c r="AO99" s="185"/>
      <c r="AP99" s="185">
        <v>0</v>
      </c>
      <c r="AQ99" s="10"/>
      <c r="AR99" s="45"/>
      <c r="AS99" s="1"/>
      <c r="AT99" s="1"/>
    </row>
    <row r="100" spans="1:46" ht="12.9" customHeight="1" x14ac:dyDescent="0.35">
      <c r="A100" s="12"/>
      <c r="B100" s="15" t="s">
        <v>1157</v>
      </c>
      <c r="C100" s="9"/>
      <c r="D100" s="9"/>
      <c r="E100" s="9"/>
      <c r="F100" s="9"/>
      <c r="G100" s="9"/>
      <c r="H100" s="140">
        <v>3697045</v>
      </c>
      <c r="I100" s="139"/>
      <c r="J100" s="166">
        <v>3118763</v>
      </c>
      <c r="K100" s="9"/>
      <c r="L100" s="140">
        <v>3240525</v>
      </c>
      <c r="M100" s="139"/>
      <c r="N100" s="166">
        <v>3113969</v>
      </c>
      <c r="O100" s="139"/>
      <c r="P100" s="140">
        <v>3113969</v>
      </c>
      <c r="Q100" s="139"/>
      <c r="R100" s="166">
        <v>3100930</v>
      </c>
      <c r="S100" s="178"/>
      <c r="T100" s="140">
        <v>3100930</v>
      </c>
      <c r="U100" s="139"/>
      <c r="V100" s="166">
        <v>3012389</v>
      </c>
      <c r="W100" s="178"/>
      <c r="X100" s="140">
        <v>3012389</v>
      </c>
      <c r="Y100" s="178"/>
      <c r="Z100" s="187">
        <v>0.14087840704824073</v>
      </c>
      <c r="AA100" s="178"/>
      <c r="AB100" s="187">
        <v>4.0641380822994622E-2</v>
      </c>
      <c r="AC100" s="193"/>
      <c r="AD100" s="187">
        <v>4.2048675719865702E-3</v>
      </c>
      <c r="AE100" s="193"/>
      <c r="AF100" s="187">
        <v>2.9392286321587191E-2</v>
      </c>
      <c r="AG100" s="186"/>
      <c r="AH100" s="187">
        <v>0.62263420407871806</v>
      </c>
      <c r="AI100" s="186"/>
      <c r="AJ100" s="187">
        <v>0.56916570137868583</v>
      </c>
      <c r="AK100" s="186"/>
      <c r="AL100" s="187">
        <v>0.58161053036261401</v>
      </c>
      <c r="AM100" s="193"/>
      <c r="AN100" s="187">
        <v>0.57734790894454846</v>
      </c>
      <c r="AO100" s="193"/>
      <c r="AP100" s="187">
        <v>0.57401386500927432</v>
      </c>
      <c r="AQ100" s="16"/>
      <c r="AS100" s="1"/>
      <c r="AT100" s="1"/>
    </row>
    <row r="101" spans="1:46" ht="9" customHeight="1" x14ac:dyDescent="0.35">
      <c r="A101" s="12"/>
      <c r="B101" s="12"/>
      <c r="C101" s="9"/>
      <c r="D101" s="9"/>
      <c r="E101" s="9"/>
      <c r="F101" s="9"/>
      <c r="G101" s="9"/>
      <c r="H101" s="11"/>
      <c r="I101" s="139"/>
      <c r="J101" s="165"/>
      <c r="K101" s="9"/>
      <c r="L101" s="11"/>
      <c r="M101" s="139"/>
      <c r="N101" s="165"/>
      <c r="O101" s="139"/>
      <c r="P101" s="11"/>
      <c r="Q101" s="139"/>
      <c r="R101" s="165"/>
      <c r="S101" s="165"/>
      <c r="T101" s="11"/>
      <c r="U101" s="139"/>
      <c r="V101" s="165"/>
      <c r="W101" s="165"/>
      <c r="X101" s="11"/>
      <c r="Y101" s="165"/>
      <c r="Z101" s="186"/>
      <c r="AA101" s="165"/>
      <c r="AB101" s="186"/>
      <c r="AC101" s="186"/>
      <c r="AD101" s="186"/>
      <c r="AE101" s="186"/>
      <c r="AF101" s="186"/>
      <c r="AG101" s="186"/>
      <c r="AH101" s="186"/>
      <c r="AI101" s="186"/>
      <c r="AJ101" s="186"/>
      <c r="AK101" s="186"/>
      <c r="AL101" s="186"/>
      <c r="AM101" s="186"/>
      <c r="AN101" s="186"/>
      <c r="AO101" s="186"/>
      <c r="AP101" s="186"/>
      <c r="AQ101" s="10"/>
      <c r="AS101" s="1"/>
      <c r="AT101" s="1"/>
    </row>
    <row r="102" spans="1:46" ht="12.9" customHeight="1" thickBot="1" x14ac:dyDescent="0.4">
      <c r="B102" s="8" t="s">
        <v>1158</v>
      </c>
      <c r="C102" s="8"/>
      <c r="D102" s="8"/>
      <c r="E102" s="8"/>
      <c r="F102" s="8"/>
      <c r="G102" s="8"/>
      <c r="H102" s="143">
        <v>5937748</v>
      </c>
      <c r="I102" s="131"/>
      <c r="J102" s="169">
        <v>5571703</v>
      </c>
      <c r="K102" s="8"/>
      <c r="L102" s="143">
        <v>5693465</v>
      </c>
      <c r="M102" s="131"/>
      <c r="N102" s="169">
        <v>5395015</v>
      </c>
      <c r="O102" s="131"/>
      <c r="P102" s="143">
        <v>5395015</v>
      </c>
      <c r="Q102" s="131"/>
      <c r="R102" s="169">
        <v>5378748</v>
      </c>
      <c r="S102" s="178"/>
      <c r="T102" s="143">
        <v>5378748</v>
      </c>
      <c r="U102" s="131"/>
      <c r="V102" s="169">
        <v>5284071</v>
      </c>
      <c r="W102" s="178"/>
      <c r="X102" s="143">
        <v>5284071</v>
      </c>
      <c r="Y102" s="178"/>
      <c r="Z102" s="190">
        <v>4.2905857856331719E-2</v>
      </c>
      <c r="AA102" s="178"/>
      <c r="AB102" s="190">
        <v>5.5319586692530009E-2</v>
      </c>
      <c r="AC102" s="193"/>
      <c r="AD102" s="190">
        <v>3.0243097464317525E-3</v>
      </c>
      <c r="AE102" s="193"/>
      <c r="AF102" s="190">
        <v>1.7917435250207614E-2</v>
      </c>
      <c r="AG102" s="188"/>
      <c r="AH102" s="190">
        <v>1</v>
      </c>
      <c r="AI102" s="188"/>
      <c r="AJ102" s="190">
        <v>0.99999999999999978</v>
      </c>
      <c r="AK102" s="188"/>
      <c r="AL102" s="190">
        <v>1</v>
      </c>
      <c r="AM102" s="193"/>
      <c r="AN102" s="190">
        <v>1.0000005566326398</v>
      </c>
      <c r="AO102" s="193"/>
      <c r="AP102" s="190">
        <v>1.0000005554594817</v>
      </c>
      <c r="AQ102" s="133"/>
      <c r="AS102" s="1"/>
      <c r="AT102" s="1"/>
    </row>
    <row r="103" spans="1:46" ht="12.9" customHeight="1" thickTop="1" x14ac:dyDescent="0.35">
      <c r="T103" s="2"/>
      <c r="U103" s="2"/>
      <c r="X103" s="2"/>
    </row>
    <row r="104" spans="1:46" ht="12.75" customHeight="1" x14ac:dyDescent="0.35">
      <c r="X104" s="2"/>
    </row>
    <row r="105" spans="1:46" ht="12.75" customHeight="1" x14ac:dyDescent="0.35"/>
    <row r="106" spans="1:46" ht="12.75" customHeight="1" x14ac:dyDescent="0.35">
      <c r="E106"/>
      <c r="F106"/>
      <c r="G106"/>
      <c r="H106"/>
      <c r="I106"/>
      <c r="J106"/>
      <c r="K106"/>
      <c r="L106"/>
      <c r="M106"/>
    </row>
    <row r="107" spans="1:46" ht="12.75" customHeight="1" x14ac:dyDescent="0.35">
      <c r="E107"/>
      <c r="F107"/>
      <c r="G107" s="339"/>
      <c r="H107" s="339"/>
      <c r="I107" s="339"/>
      <c r="J107" s="339"/>
      <c r="K107" s="339"/>
      <c r="L107" s="339"/>
      <c r="M107"/>
    </row>
    <row r="108" spans="1:46" ht="12.9" customHeight="1" x14ac:dyDescent="0.35">
      <c r="E108"/>
      <c r="F108"/>
      <c r="G108" s="339"/>
      <c r="H108" s="339"/>
      <c r="I108" s="339"/>
      <c r="J108" s="339"/>
      <c r="K108" s="339"/>
      <c r="L108" s="339"/>
      <c r="M108"/>
    </row>
    <row r="109" spans="1:46" ht="12.9" customHeight="1" x14ac:dyDescent="0.35">
      <c r="E109"/>
      <c r="F109"/>
      <c r="G109" s="339"/>
      <c r="H109" s="339"/>
      <c r="I109" s="339"/>
      <c r="J109" s="339"/>
      <c r="K109" s="339"/>
      <c r="L109" s="339"/>
      <c r="M109"/>
    </row>
    <row r="110" spans="1:46" ht="12.9" customHeight="1" x14ac:dyDescent="0.35">
      <c r="E110" s="9"/>
      <c r="F110" s="9"/>
      <c r="G110" s="9"/>
      <c r="H110" s="9"/>
      <c r="I110" s="9"/>
      <c r="J110" s="9"/>
      <c r="K110" s="9"/>
      <c r="L110" s="9"/>
    </row>
    <row r="111" spans="1:46" ht="12.75" customHeight="1" x14ac:dyDescent="0.35"/>
    <row r="112" spans="1:46" ht="12.75" customHeight="1" x14ac:dyDescent="0.35"/>
    <row r="113" spans="1:42" ht="12.75" customHeight="1" x14ac:dyDescent="0.35">
      <c r="H113" s="128">
        <v>0</v>
      </c>
      <c r="J113" s="128">
        <v>-121762</v>
      </c>
      <c r="L113" s="128">
        <v>0</v>
      </c>
      <c r="M113" s="1"/>
      <c r="N113" s="172">
        <v>-56953</v>
      </c>
      <c r="O113" s="1"/>
      <c r="P113" s="128">
        <v>-56953</v>
      </c>
      <c r="Q113" s="1"/>
      <c r="R113" s="128">
        <v>-10804</v>
      </c>
      <c r="S113" s="179"/>
      <c r="T113" s="128">
        <v>-10803</v>
      </c>
      <c r="U113" s="179"/>
      <c r="V113" s="128">
        <v>-116864</v>
      </c>
      <c r="W113" s="179"/>
      <c r="X113" s="128">
        <v>-116863</v>
      </c>
      <c r="Y113" s="179"/>
      <c r="Z113" s="179"/>
      <c r="AA113" s="179"/>
      <c r="AB113" s="179"/>
      <c r="AC113" s="179"/>
      <c r="AD113" s="179"/>
      <c r="AE113" s="179"/>
      <c r="AF113" s="179"/>
      <c r="AG113" s="179"/>
      <c r="AH113" s="179"/>
      <c r="AI113" s="179"/>
      <c r="AJ113" s="179"/>
      <c r="AK113" s="179"/>
      <c r="AL113" s="179"/>
      <c r="AM113" s="179"/>
      <c r="AN113" s="179"/>
      <c r="AO113" s="179"/>
      <c r="AP113" s="179"/>
    </row>
    <row r="114" spans="1:42" ht="12.75" customHeight="1" x14ac:dyDescent="0.35"/>
    <row r="115" spans="1:42" x14ac:dyDescent="0.35">
      <c r="A115" s="339"/>
      <c r="B115" s="339"/>
      <c r="C115" s="339"/>
      <c r="D115" s="339"/>
    </row>
    <row r="116" spans="1:42" x14ac:dyDescent="0.35">
      <c r="A116" s="339"/>
      <c r="B116" s="339"/>
      <c r="C116" s="339"/>
      <c r="D116" s="339"/>
    </row>
    <row r="117" spans="1:42" x14ac:dyDescent="0.35">
      <c r="A117" s="339"/>
      <c r="B117" s="339"/>
      <c r="C117" s="339"/>
      <c r="D117" s="339"/>
    </row>
  </sheetData>
  <mergeCells count="22">
    <mergeCell ref="A1:AQ1"/>
    <mergeCell ref="A4:AQ4"/>
    <mergeCell ref="A6:AQ6"/>
    <mergeCell ref="A2:AQ2"/>
    <mergeCell ref="A5:AQ5"/>
    <mergeCell ref="A115:D115"/>
    <mergeCell ref="Z9:AF9"/>
    <mergeCell ref="A116:D116"/>
    <mergeCell ref="A117:D117"/>
    <mergeCell ref="G109:L109"/>
    <mergeCell ref="G107:L107"/>
    <mergeCell ref="G108:L108"/>
    <mergeCell ref="A53:AQ53"/>
    <mergeCell ref="A54:AQ54"/>
    <mergeCell ref="A56:AQ56"/>
    <mergeCell ref="A57:AQ57"/>
    <mergeCell ref="A58:AQ58"/>
    <mergeCell ref="Z8:AP8"/>
    <mergeCell ref="AH9:AP9"/>
    <mergeCell ref="Z62:AF62"/>
    <mergeCell ref="Z61:AP61"/>
    <mergeCell ref="AH62:AP62"/>
  </mergeCells>
  <conditionalFormatting sqref="H70:L102 H14:L47">
    <cfRule type="expression" dxfId="7" priority="155">
      <formula>#REF!="Milhares"</formula>
    </cfRule>
  </conditionalFormatting>
  <printOptions horizontalCentered="1"/>
  <pageMargins left="0.31496062992125984" right="0.31496062992125984" top="1.5748031496062993" bottom="0.98425196850393704" header="0.51181102362204722" footer="0.51181102362204722"/>
  <pageSetup paperSize="9" scale="71" orientation="portrait" r:id="rId1"/>
  <rowBreaks count="1" manualBreakCount="1">
    <brk id="52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3"/>
  <dimension ref="A1:BD79"/>
  <sheetViews>
    <sheetView showGridLines="0" zoomScale="110" zoomScaleNormal="110" zoomScaleSheetLayoutView="110" workbookViewId="0">
      <selection activeCell="E107" sqref="E107"/>
    </sheetView>
  </sheetViews>
  <sheetFormatPr defaultColWidth="8.90625" defaultRowHeight="14.5" x14ac:dyDescent="0.35"/>
  <cols>
    <col min="1" max="1" width="0.6328125" style="202" customWidth="1"/>
    <col min="2" max="2" width="10.36328125" style="202" customWidth="1"/>
    <col min="3" max="7" width="10.6328125" style="202" customWidth="1"/>
    <col min="8" max="8" width="18.08984375" style="202" customWidth="1"/>
    <col min="9" max="9" width="1.81640625" style="202" customWidth="1"/>
    <col min="10" max="10" width="18.08984375" style="202" hidden="1" customWidth="1"/>
    <col min="11" max="11" width="1.81640625" style="202" hidden="1" customWidth="1"/>
    <col min="12" max="12" width="16.453125" style="202" bestFit="1" customWidth="1"/>
    <col min="13" max="13" width="0.90625" style="202" hidden="1" customWidth="1"/>
    <col min="14" max="14" width="18.08984375" style="282" hidden="1" customWidth="1"/>
    <col min="15" max="15" width="0.90625" style="202" hidden="1" customWidth="1"/>
    <col min="16" max="16" width="16.453125" style="202" hidden="1" customWidth="1"/>
    <col min="17" max="17" width="0.90625" style="202" hidden="1" customWidth="1"/>
    <col min="18" max="18" width="16.453125" style="202" hidden="1" customWidth="1"/>
    <col min="19" max="19" width="1.6328125" style="202" hidden="1" customWidth="1"/>
    <col min="20" max="20" width="16.453125" style="202" hidden="1" customWidth="1"/>
    <col min="21" max="21" width="0.90625" style="202" hidden="1" customWidth="1"/>
    <col min="22" max="22" width="16.453125" style="202" hidden="1" customWidth="1"/>
    <col min="23" max="23" width="1.6328125" style="202" hidden="1" customWidth="1"/>
    <col min="24" max="24" width="16" style="202" hidden="1" customWidth="1"/>
    <col min="25" max="25" width="0.6328125" style="202" customWidth="1"/>
    <col min="26" max="26" width="7.6328125" style="202" hidden="1" customWidth="1"/>
    <col min="27" max="27" width="0.90625" style="202" hidden="1" customWidth="1"/>
    <col min="28" max="28" width="7.6328125" style="202" hidden="1" customWidth="1"/>
    <col min="29" max="29" width="0.90625" style="202" hidden="1" customWidth="1"/>
    <col min="30" max="30" width="7.6328125" style="202" hidden="1" customWidth="1"/>
    <col min="31" max="31" width="0.90625" style="202" hidden="1" customWidth="1"/>
    <col min="32" max="32" width="7.6328125" style="202" hidden="1" customWidth="1"/>
    <col min="33" max="33" width="0.90625" style="202" hidden="1" customWidth="1"/>
    <col min="34" max="34" width="11" style="202" hidden="1" customWidth="1"/>
    <col min="35" max="35" width="0.90625" style="202" hidden="1" customWidth="1"/>
    <col min="36" max="36" width="11" style="202" hidden="1" customWidth="1"/>
    <col min="37" max="37" width="0.90625" style="202" hidden="1" customWidth="1"/>
    <col min="38" max="38" width="11.36328125" style="202" hidden="1" customWidth="1"/>
    <col min="39" max="39" width="0.90625" style="202" hidden="1" customWidth="1"/>
    <col min="40" max="40" width="11" style="202" hidden="1" customWidth="1"/>
    <col min="41" max="41" width="0.90625" style="202" hidden="1" customWidth="1"/>
    <col min="42" max="42" width="1.6328125" style="202" hidden="1" customWidth="1"/>
    <col min="43" max="43" width="10.6328125" style="202" customWidth="1"/>
    <col min="44" max="45" width="13.08984375" style="202" bestFit="1" customWidth="1"/>
    <col min="46" max="46" width="10.6328125" style="202" bestFit="1" customWidth="1"/>
    <col min="47" max="47" width="62.54296875" style="202" customWidth="1"/>
    <col min="48" max="16384" width="8.90625" style="202"/>
  </cols>
  <sheetData>
    <row r="1" spans="1:56" x14ac:dyDescent="0.35">
      <c r="A1" s="345" t="s">
        <v>1107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5"/>
      <c r="V1" s="345"/>
      <c r="W1" s="345"/>
      <c r="X1" s="345"/>
      <c r="Y1" s="345"/>
      <c r="Z1" s="345"/>
      <c r="AA1" s="345"/>
      <c r="AB1" s="345"/>
      <c r="AC1" s="345"/>
      <c r="AD1" s="345"/>
      <c r="AE1" s="345"/>
      <c r="AF1" s="345"/>
      <c r="AG1" s="345"/>
      <c r="AH1" s="345"/>
      <c r="AI1" s="345"/>
      <c r="AJ1" s="345"/>
      <c r="AK1" s="345"/>
      <c r="AL1" s="345"/>
      <c r="AM1" s="345"/>
      <c r="AN1" s="345"/>
      <c r="AO1" s="345"/>
      <c r="AP1" s="345"/>
      <c r="AQ1" s="62"/>
      <c r="AR1" s="62"/>
      <c r="AS1" s="62"/>
    </row>
    <row r="2" spans="1:56" x14ac:dyDescent="0.35">
      <c r="A2" s="345" t="s">
        <v>0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345"/>
      <c r="AA2" s="345"/>
      <c r="AB2" s="345"/>
      <c r="AC2" s="345"/>
      <c r="AD2" s="345"/>
      <c r="AE2" s="345"/>
      <c r="AF2" s="345"/>
      <c r="AG2" s="345"/>
      <c r="AH2" s="345"/>
      <c r="AI2" s="345"/>
      <c r="AJ2" s="345"/>
      <c r="AK2" s="345"/>
      <c r="AL2" s="345"/>
      <c r="AM2" s="345"/>
      <c r="AN2" s="345"/>
      <c r="AO2" s="345"/>
      <c r="AP2" s="345"/>
      <c r="AQ2" s="62"/>
      <c r="AR2" s="62"/>
      <c r="AS2" s="62"/>
    </row>
    <row r="3" spans="1:56" ht="15.75" customHeight="1" x14ac:dyDescent="0.3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173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</row>
    <row r="4" spans="1:56" x14ac:dyDescent="0.35">
      <c r="A4" s="345" t="s">
        <v>1159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45"/>
      <c r="AK4" s="345"/>
      <c r="AL4" s="345"/>
      <c r="AM4" s="345"/>
      <c r="AN4" s="345"/>
      <c r="AO4" s="345"/>
      <c r="AP4" s="345"/>
      <c r="AQ4" s="62"/>
      <c r="AR4" s="62"/>
      <c r="AS4" s="62"/>
    </row>
    <row r="5" spans="1:56" x14ac:dyDescent="0.35">
      <c r="A5" s="347" t="s">
        <v>2375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O5" s="347"/>
      <c r="AP5" s="347"/>
      <c r="AQ5" s="289"/>
      <c r="AR5" s="289"/>
      <c r="AS5" s="289"/>
    </row>
    <row r="6" spans="1:56" x14ac:dyDescent="0.35">
      <c r="A6" s="346" t="s">
        <v>1109</v>
      </c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346"/>
      <c r="AQ6" s="290"/>
      <c r="AR6" s="290"/>
      <c r="AS6" s="290"/>
    </row>
    <row r="7" spans="1:56" s="203" customFormat="1" ht="15" customHeight="1" x14ac:dyDescent="0.35">
      <c r="N7" s="204"/>
    </row>
    <row r="8" spans="1:56" s="203" customFormat="1" ht="12" customHeight="1" x14ac:dyDescent="0.35">
      <c r="N8" s="204"/>
      <c r="Z8" s="348" t="s">
        <v>2319</v>
      </c>
      <c r="AA8" s="348"/>
      <c r="AB8" s="348"/>
      <c r="AC8" s="348"/>
      <c r="AD8" s="348"/>
      <c r="AE8" s="348"/>
      <c r="AF8" s="348"/>
      <c r="AG8" s="348"/>
      <c r="AH8" s="348"/>
      <c r="AI8" s="348"/>
      <c r="AJ8" s="348"/>
      <c r="AK8" s="348"/>
      <c r="AL8" s="348"/>
      <c r="AM8" s="348"/>
      <c r="AN8" s="348"/>
      <c r="AO8" s="348"/>
      <c r="AP8" s="348"/>
      <c r="AQ8" s="291"/>
      <c r="AR8" s="291"/>
      <c r="AS8" s="291"/>
    </row>
    <row r="9" spans="1:56" s="203" customFormat="1" ht="12" customHeight="1" x14ac:dyDescent="0.35">
      <c r="N9" s="204"/>
      <c r="Z9" s="343" t="s">
        <v>2306</v>
      </c>
      <c r="AA9" s="343"/>
      <c r="AB9" s="343"/>
      <c r="AC9" s="343"/>
      <c r="AD9" s="343"/>
      <c r="AE9" s="343"/>
      <c r="AF9" s="343"/>
      <c r="AG9" s="205"/>
      <c r="AH9" s="343" t="s">
        <v>2307</v>
      </c>
      <c r="AI9" s="343"/>
      <c r="AJ9" s="343"/>
      <c r="AK9" s="343"/>
      <c r="AL9" s="343"/>
      <c r="AM9" s="343"/>
      <c r="AN9" s="343"/>
      <c r="AO9" s="343"/>
      <c r="AP9" s="343"/>
      <c r="AQ9" s="291"/>
      <c r="AR9" s="291"/>
      <c r="AS9" s="291"/>
    </row>
    <row r="10" spans="1:56" s="203" customFormat="1" ht="12.75" customHeight="1" x14ac:dyDescent="0.35">
      <c r="A10" s="206"/>
      <c r="B10" s="206"/>
      <c r="C10" s="206"/>
      <c r="D10" s="206"/>
      <c r="E10" s="206"/>
      <c r="F10" s="206"/>
      <c r="G10" s="206"/>
      <c r="H10" s="300">
        <v>44926</v>
      </c>
      <c r="I10" s="301"/>
      <c r="J10" s="302">
        <v>44561</v>
      </c>
      <c r="K10" s="301"/>
      <c r="L10" s="300">
        <v>44561</v>
      </c>
      <c r="M10" s="206"/>
      <c r="N10" s="208">
        <v>44196</v>
      </c>
      <c r="O10" s="206"/>
      <c r="P10" s="207">
        <v>44196</v>
      </c>
      <c r="Q10" s="206"/>
      <c r="R10" s="208">
        <v>43830</v>
      </c>
      <c r="S10" s="209"/>
      <c r="T10" s="207">
        <v>43830</v>
      </c>
      <c r="U10" s="206"/>
      <c r="V10" s="208">
        <v>43465</v>
      </c>
      <c r="W10" s="209"/>
      <c r="X10" s="207">
        <v>43465</v>
      </c>
      <c r="Y10" s="209"/>
      <c r="Z10" s="210">
        <v>2022</v>
      </c>
      <c r="AA10" s="209"/>
      <c r="AB10" s="210">
        <v>2021</v>
      </c>
      <c r="AC10" s="211"/>
      <c r="AD10" s="210">
        <v>2020</v>
      </c>
      <c r="AE10" s="211"/>
      <c r="AF10" s="210">
        <v>2019</v>
      </c>
      <c r="AG10" s="209"/>
      <c r="AH10" s="212">
        <v>44926</v>
      </c>
      <c r="AI10" s="209"/>
      <c r="AJ10" s="212">
        <v>44561</v>
      </c>
      <c r="AK10" s="213"/>
      <c r="AL10" s="212">
        <v>44196</v>
      </c>
      <c r="AM10" s="214"/>
      <c r="AN10" s="212">
        <v>43830</v>
      </c>
      <c r="AO10" s="214"/>
      <c r="AP10" s="212">
        <v>43465</v>
      </c>
      <c r="AQ10" s="214"/>
      <c r="AR10" s="214"/>
      <c r="AS10" s="214"/>
    </row>
    <row r="11" spans="1:56" s="203" customFormat="1" ht="12.75" customHeight="1" x14ac:dyDescent="0.35">
      <c r="A11" s="206"/>
      <c r="B11" s="206"/>
      <c r="C11" s="206"/>
      <c r="D11" s="206"/>
      <c r="E11" s="206"/>
      <c r="F11" s="206"/>
      <c r="G11" s="206"/>
      <c r="H11" s="215"/>
      <c r="I11" s="206"/>
      <c r="J11" s="216"/>
      <c r="K11" s="206"/>
      <c r="L11" s="215"/>
      <c r="M11" s="206"/>
      <c r="N11" s="216"/>
      <c r="O11" s="206"/>
      <c r="P11" s="215"/>
      <c r="Q11" s="20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06"/>
      <c r="AQ11" s="206"/>
      <c r="AR11" s="206"/>
      <c r="AS11" s="206"/>
    </row>
    <row r="12" spans="1:56" s="221" customFormat="1" ht="12.75" customHeight="1" x14ac:dyDescent="0.35">
      <c r="A12" s="217"/>
      <c r="B12" s="218" t="s">
        <v>1160</v>
      </c>
      <c r="C12" s="218"/>
      <c r="D12" s="218"/>
      <c r="E12" s="218"/>
      <c r="F12" s="218"/>
      <c r="G12" s="218"/>
      <c r="H12" s="219"/>
      <c r="I12" s="218"/>
      <c r="J12" s="220"/>
      <c r="K12" s="218"/>
      <c r="L12" s="219"/>
      <c r="M12" s="218"/>
      <c r="N12" s="220"/>
      <c r="O12" s="218"/>
      <c r="P12" s="219"/>
      <c r="Q12" s="218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18"/>
      <c r="AQ12" s="218"/>
      <c r="AR12" s="218"/>
      <c r="AS12" s="218"/>
      <c r="AT12" s="285"/>
      <c r="AU12" s="285"/>
    </row>
    <row r="13" spans="1:56" s="221" customFormat="1" ht="12.75" customHeight="1" x14ac:dyDescent="0.35">
      <c r="A13" s="217"/>
      <c r="B13" s="222" t="s">
        <v>2290</v>
      </c>
      <c r="C13" s="222"/>
      <c r="D13" s="222"/>
      <c r="E13" s="222"/>
      <c r="F13" s="222"/>
      <c r="G13" s="222"/>
      <c r="H13" s="223">
        <v>119364</v>
      </c>
      <c r="I13" s="224"/>
      <c r="J13" s="225">
        <v>105341</v>
      </c>
      <c r="K13" s="222"/>
      <c r="L13" s="223">
        <v>105341</v>
      </c>
      <c r="M13" s="224"/>
      <c r="N13" s="225">
        <v>112486</v>
      </c>
      <c r="O13" s="224"/>
      <c r="P13" s="223">
        <v>112486</v>
      </c>
      <c r="Q13" s="224"/>
      <c r="R13" s="226">
        <v>101850</v>
      </c>
      <c r="S13" s="226"/>
      <c r="T13" s="223">
        <v>101850</v>
      </c>
      <c r="U13" s="224"/>
      <c r="V13" s="226">
        <v>99238</v>
      </c>
      <c r="W13" s="226"/>
      <c r="X13" s="223">
        <v>99238</v>
      </c>
      <c r="Y13" s="226"/>
      <c r="Z13" s="227">
        <v>0.13312005771731794</v>
      </c>
      <c r="AA13" s="226"/>
      <c r="AB13" s="227">
        <v>-6.3519015699731507E-2</v>
      </c>
      <c r="AC13" s="228"/>
      <c r="AD13" s="227">
        <v>0.10442808051055463</v>
      </c>
      <c r="AE13" s="228"/>
      <c r="AF13" s="227">
        <v>2.6320562687680127E-2</v>
      </c>
      <c r="AG13" s="228"/>
      <c r="AH13" s="227">
        <v>0.37327612626417406</v>
      </c>
      <c r="AI13" s="228"/>
      <c r="AJ13" s="227">
        <v>0.40263041218199608</v>
      </c>
      <c r="AK13" s="228"/>
      <c r="AL13" s="227">
        <v>0.47945748494316121</v>
      </c>
      <c r="AM13" s="227"/>
      <c r="AN13" s="227">
        <v>0.49647084056388557</v>
      </c>
      <c r="AO13" s="227"/>
      <c r="AP13" s="227">
        <v>0.52752778826168545</v>
      </c>
      <c r="AQ13" s="227"/>
      <c r="AR13" s="292"/>
      <c r="AS13" s="292"/>
      <c r="AT13" s="286"/>
      <c r="AU13" s="286"/>
      <c r="AV13" s="230"/>
      <c r="AW13" s="230"/>
      <c r="AX13" s="230"/>
      <c r="AY13" s="230"/>
      <c r="AZ13" s="230"/>
      <c r="BA13" s="230"/>
      <c r="BB13" s="230"/>
      <c r="BC13" s="230"/>
      <c r="BD13" s="230"/>
    </row>
    <row r="14" spans="1:56" s="221" customFormat="1" ht="12.75" customHeight="1" x14ac:dyDescent="0.35">
      <c r="A14" s="217"/>
      <c r="B14" s="222" t="s">
        <v>2291</v>
      </c>
      <c r="C14" s="222"/>
      <c r="D14" s="222"/>
      <c r="E14" s="222"/>
      <c r="F14" s="222"/>
      <c r="G14" s="222"/>
      <c r="H14" s="223">
        <v>0</v>
      </c>
      <c r="I14" s="224"/>
      <c r="J14" s="225">
        <v>0</v>
      </c>
      <c r="K14" s="222"/>
      <c r="L14" s="223">
        <v>0</v>
      </c>
      <c r="M14" s="224"/>
      <c r="N14" s="225">
        <v>0</v>
      </c>
      <c r="O14" s="224"/>
      <c r="P14" s="223">
        <v>0</v>
      </c>
      <c r="Q14" s="224"/>
      <c r="R14" s="225">
        <v>0</v>
      </c>
      <c r="S14" s="225"/>
      <c r="T14" s="223">
        <v>0</v>
      </c>
      <c r="U14" s="224"/>
      <c r="V14" s="225">
        <v>0</v>
      </c>
      <c r="W14" s="225"/>
      <c r="X14" s="223">
        <v>0</v>
      </c>
      <c r="Y14" s="225"/>
      <c r="Z14" s="227" t="s">
        <v>2376</v>
      </c>
      <c r="AA14" s="225"/>
      <c r="AB14" s="227" t="s">
        <v>2376</v>
      </c>
      <c r="AC14" s="231"/>
      <c r="AD14" s="227" t="s">
        <v>2376</v>
      </c>
      <c r="AE14" s="231"/>
      <c r="AF14" s="227" t="s">
        <v>2376</v>
      </c>
      <c r="AG14" s="231"/>
      <c r="AH14" s="227">
        <v>0</v>
      </c>
      <c r="AI14" s="231"/>
      <c r="AJ14" s="227">
        <v>0</v>
      </c>
      <c r="AK14" s="231"/>
      <c r="AL14" s="227">
        <v>0</v>
      </c>
      <c r="AM14" s="227"/>
      <c r="AN14" s="227">
        <v>0</v>
      </c>
      <c r="AO14" s="227"/>
      <c r="AP14" s="227">
        <v>0</v>
      </c>
      <c r="AQ14" s="227"/>
      <c r="AR14" s="292"/>
      <c r="AS14" s="292"/>
      <c r="AT14" s="286"/>
      <c r="AU14" s="286"/>
      <c r="AV14" s="230"/>
      <c r="AW14" s="230"/>
      <c r="AX14" s="230"/>
      <c r="AY14" s="230"/>
      <c r="AZ14" s="230"/>
      <c r="BA14" s="230"/>
      <c r="BB14" s="230"/>
      <c r="BC14" s="230"/>
      <c r="BD14" s="230"/>
    </row>
    <row r="15" spans="1:56" s="221" customFormat="1" ht="12.75" customHeight="1" x14ac:dyDescent="0.35">
      <c r="A15" s="217"/>
      <c r="B15" s="222" t="s">
        <v>2292</v>
      </c>
      <c r="C15" s="222"/>
      <c r="D15" s="222"/>
      <c r="E15" s="222"/>
      <c r="F15" s="222"/>
      <c r="G15" s="222"/>
      <c r="H15" s="223">
        <v>233335</v>
      </c>
      <c r="I15" s="224"/>
      <c r="J15" s="225">
        <v>184155</v>
      </c>
      <c r="K15" s="222"/>
      <c r="L15" s="223">
        <v>184155</v>
      </c>
      <c r="M15" s="224"/>
      <c r="N15" s="225">
        <v>151846</v>
      </c>
      <c r="O15" s="224"/>
      <c r="P15" s="223">
        <v>151846</v>
      </c>
      <c r="Q15" s="224"/>
      <c r="R15" s="225">
        <v>131220</v>
      </c>
      <c r="S15" s="225"/>
      <c r="T15" s="223">
        <v>131220</v>
      </c>
      <c r="U15" s="224"/>
      <c r="V15" s="225">
        <v>113976</v>
      </c>
      <c r="W15" s="225"/>
      <c r="X15" s="223">
        <v>113976</v>
      </c>
      <c r="Y15" s="225"/>
      <c r="Z15" s="227">
        <v>0.26705764166055768</v>
      </c>
      <c r="AA15" s="225"/>
      <c r="AB15" s="227">
        <v>0.21277478497951874</v>
      </c>
      <c r="AC15" s="231"/>
      <c r="AD15" s="227">
        <v>0.15718640451150745</v>
      </c>
      <c r="AE15" s="231"/>
      <c r="AF15" s="227">
        <v>0.15129500947567909</v>
      </c>
      <c r="AG15" s="231"/>
      <c r="AH15" s="227">
        <v>0.72968721659672142</v>
      </c>
      <c r="AI15" s="231"/>
      <c r="AJ15" s="227">
        <v>0.70387032167318986</v>
      </c>
      <c r="AK15" s="231"/>
      <c r="AL15" s="227">
        <v>0.64722455468839912</v>
      </c>
      <c r="AM15" s="227"/>
      <c r="AN15" s="227">
        <v>0.6396357751476982</v>
      </c>
      <c r="AO15" s="227"/>
      <c r="AP15" s="227">
        <v>0.60587181518081645</v>
      </c>
      <c r="AQ15" s="227"/>
      <c r="AR15" s="292"/>
      <c r="AS15" s="292"/>
      <c r="AT15" s="286"/>
      <c r="AU15" s="286"/>
      <c r="AV15" s="230"/>
      <c r="AW15" s="230"/>
      <c r="AX15" s="230"/>
      <c r="AY15" s="230"/>
      <c r="AZ15" s="230"/>
      <c r="BA15" s="230"/>
      <c r="BB15" s="230"/>
      <c r="BC15" s="230"/>
      <c r="BD15" s="230"/>
    </row>
    <row r="16" spans="1:56" s="221" customFormat="1" ht="12.75" customHeight="1" x14ac:dyDescent="0.35">
      <c r="A16" s="217"/>
      <c r="B16" s="222" t="s">
        <v>2293</v>
      </c>
      <c r="C16" s="222"/>
      <c r="D16" s="222"/>
      <c r="E16" s="222"/>
      <c r="F16" s="222"/>
      <c r="G16" s="222"/>
      <c r="H16" s="223">
        <v>1788</v>
      </c>
      <c r="I16" s="224"/>
      <c r="J16" s="225">
        <v>2663</v>
      </c>
      <c r="K16" s="222"/>
      <c r="L16" s="223">
        <v>2663</v>
      </c>
      <c r="M16" s="224"/>
      <c r="N16" s="225">
        <v>2152</v>
      </c>
      <c r="O16" s="224"/>
      <c r="P16" s="223">
        <v>2152</v>
      </c>
      <c r="Q16" s="224"/>
      <c r="R16" s="225">
        <v>1735</v>
      </c>
      <c r="S16" s="225"/>
      <c r="T16" s="223">
        <v>1735</v>
      </c>
      <c r="U16" s="224"/>
      <c r="V16" s="225">
        <v>0</v>
      </c>
      <c r="W16" s="225"/>
      <c r="X16" s="223">
        <v>0</v>
      </c>
      <c r="Y16" s="225"/>
      <c r="Z16" s="227">
        <v>-0.32857679309049947</v>
      </c>
      <c r="AA16" s="225"/>
      <c r="AB16" s="227">
        <v>0.2374535315985129</v>
      </c>
      <c r="AC16" s="231"/>
      <c r="AD16" s="227">
        <v>0.24034582132564841</v>
      </c>
      <c r="AE16" s="231"/>
      <c r="AF16" s="227" t="s">
        <v>2376</v>
      </c>
      <c r="AG16" s="231"/>
      <c r="AH16" s="227">
        <v>5.5914489608285848E-3</v>
      </c>
      <c r="AI16" s="231"/>
      <c r="AJ16" s="227">
        <v>1.0178418542074364E-2</v>
      </c>
      <c r="AK16" s="231"/>
      <c r="AL16" s="227">
        <v>9.1726304393229645E-3</v>
      </c>
      <c r="AM16" s="227"/>
      <c r="AN16" s="227">
        <v>8.4573088696940739E-3</v>
      </c>
      <c r="AO16" s="227"/>
      <c r="AP16" s="227">
        <v>0</v>
      </c>
      <c r="AQ16" s="227"/>
      <c r="AR16" s="292"/>
      <c r="AS16" s="292"/>
      <c r="AT16" s="286"/>
      <c r="AU16" s="286"/>
      <c r="AV16" s="230"/>
      <c r="AW16" s="230"/>
      <c r="AX16" s="230"/>
      <c r="AY16" s="230"/>
      <c r="AZ16" s="230"/>
      <c r="BA16" s="230"/>
      <c r="BB16" s="230"/>
      <c r="BC16" s="230"/>
      <c r="BD16" s="230"/>
    </row>
    <row r="17" spans="1:56" s="221" customFormat="1" ht="12.75" customHeight="1" x14ac:dyDescent="0.35">
      <c r="A17" s="217"/>
      <c r="B17" s="222" t="s">
        <v>1161</v>
      </c>
      <c r="C17" s="222"/>
      <c r="D17" s="222"/>
      <c r="E17" s="222"/>
      <c r="F17" s="222"/>
      <c r="G17" s="222"/>
      <c r="H17" s="223">
        <v>0</v>
      </c>
      <c r="I17" s="224"/>
      <c r="J17" s="225">
        <v>0</v>
      </c>
      <c r="K17" s="222"/>
      <c r="L17" s="223">
        <v>0</v>
      </c>
      <c r="M17" s="224"/>
      <c r="N17" s="225">
        <v>0</v>
      </c>
      <c r="O17" s="224"/>
      <c r="P17" s="223">
        <v>0</v>
      </c>
      <c r="Q17" s="224"/>
      <c r="R17" s="226">
        <v>0</v>
      </c>
      <c r="S17" s="226"/>
      <c r="T17" s="223">
        <v>0</v>
      </c>
      <c r="U17" s="224"/>
      <c r="V17" s="226">
        <v>0</v>
      </c>
      <c r="W17" s="226"/>
      <c r="X17" s="223">
        <v>0</v>
      </c>
      <c r="Y17" s="226"/>
      <c r="Z17" s="227" t="s">
        <v>2376</v>
      </c>
      <c r="AA17" s="226"/>
      <c r="AB17" s="227" t="s">
        <v>2376</v>
      </c>
      <c r="AC17" s="228"/>
      <c r="AD17" s="227" t="s">
        <v>2376</v>
      </c>
      <c r="AE17" s="228"/>
      <c r="AF17" s="227" t="s">
        <v>2376</v>
      </c>
      <c r="AG17" s="228"/>
      <c r="AH17" s="227">
        <v>0</v>
      </c>
      <c r="AI17" s="228"/>
      <c r="AJ17" s="227">
        <v>0</v>
      </c>
      <c r="AK17" s="228"/>
      <c r="AL17" s="227">
        <v>0</v>
      </c>
      <c r="AM17" s="227"/>
      <c r="AN17" s="227">
        <v>0</v>
      </c>
      <c r="AO17" s="227"/>
      <c r="AP17" s="227">
        <v>0</v>
      </c>
      <c r="AQ17" s="227"/>
      <c r="AR17" s="292"/>
      <c r="AS17" s="292"/>
      <c r="AT17" s="286"/>
      <c r="AU17" s="286"/>
      <c r="AV17" s="230"/>
      <c r="AW17" s="230"/>
      <c r="AX17" s="230"/>
      <c r="AY17" s="230"/>
      <c r="AZ17" s="230"/>
      <c r="BA17" s="230"/>
      <c r="BB17" s="230"/>
      <c r="BC17" s="230"/>
      <c r="BD17" s="230"/>
    </row>
    <row r="18" spans="1:56" s="221" customFormat="1" ht="12.75" customHeight="1" x14ac:dyDescent="0.35">
      <c r="A18" s="217"/>
      <c r="B18" s="222" t="s">
        <v>876</v>
      </c>
      <c r="C18" s="222"/>
      <c r="D18" s="222"/>
      <c r="E18" s="222"/>
      <c r="F18" s="222"/>
      <c r="G18" s="222"/>
      <c r="H18" s="232">
        <v>4841</v>
      </c>
      <c r="I18" s="224"/>
      <c r="J18" s="233">
        <v>2090</v>
      </c>
      <c r="K18" s="222"/>
      <c r="L18" s="232">
        <v>2090</v>
      </c>
      <c r="M18" s="224"/>
      <c r="N18" s="233">
        <v>0</v>
      </c>
      <c r="O18" s="224"/>
      <c r="P18" s="232">
        <v>0</v>
      </c>
      <c r="Q18" s="224"/>
      <c r="R18" s="233">
        <v>0</v>
      </c>
      <c r="S18" s="225"/>
      <c r="T18" s="232">
        <v>0</v>
      </c>
      <c r="U18" s="224"/>
      <c r="V18" s="233">
        <v>0</v>
      </c>
      <c r="W18" s="225"/>
      <c r="X18" s="232">
        <v>0</v>
      </c>
      <c r="Y18" s="225"/>
      <c r="Z18" s="234">
        <v>1.3162679425837323</v>
      </c>
      <c r="AA18" s="225"/>
      <c r="AB18" s="234" t="s">
        <v>2376</v>
      </c>
      <c r="AC18" s="231"/>
      <c r="AD18" s="234" t="s">
        <v>2376</v>
      </c>
      <c r="AE18" s="231"/>
      <c r="AF18" s="234" t="s">
        <v>2376</v>
      </c>
      <c r="AG18" s="231"/>
      <c r="AH18" s="234">
        <v>1.5138816789357483E-2</v>
      </c>
      <c r="AI18" s="231"/>
      <c r="AJ18" s="234">
        <v>7.9883194716242664E-3</v>
      </c>
      <c r="AK18" s="231"/>
      <c r="AL18" s="234">
        <v>0</v>
      </c>
      <c r="AM18" s="227"/>
      <c r="AN18" s="234">
        <v>0</v>
      </c>
      <c r="AO18" s="227"/>
      <c r="AP18" s="234">
        <v>0</v>
      </c>
      <c r="AQ18" s="227"/>
      <c r="AR18" s="292"/>
      <c r="AS18" s="292"/>
      <c r="AT18" s="286"/>
      <c r="AU18" s="286"/>
      <c r="AV18" s="230"/>
      <c r="AW18" s="230"/>
      <c r="AX18" s="230"/>
      <c r="AY18" s="230"/>
      <c r="AZ18" s="230"/>
      <c r="BA18" s="230"/>
      <c r="BB18" s="230"/>
      <c r="BC18" s="230"/>
      <c r="BD18" s="230"/>
    </row>
    <row r="19" spans="1:56" s="221" customFormat="1" ht="12.75" customHeight="1" x14ac:dyDescent="0.35">
      <c r="A19" s="217"/>
      <c r="B19" s="222"/>
      <c r="C19" s="217"/>
      <c r="D19" s="217"/>
      <c r="E19" s="217"/>
      <c r="F19" s="217"/>
      <c r="G19" s="217"/>
      <c r="H19" s="235">
        <v>359328</v>
      </c>
      <c r="I19" s="236"/>
      <c r="J19" s="226">
        <v>294249</v>
      </c>
      <c r="K19" s="217"/>
      <c r="L19" s="235">
        <v>294249</v>
      </c>
      <c r="M19" s="236"/>
      <c r="N19" s="226">
        <v>266484</v>
      </c>
      <c r="O19" s="236"/>
      <c r="P19" s="235">
        <v>266484</v>
      </c>
      <c r="Q19" s="236"/>
      <c r="R19" s="226">
        <v>234805</v>
      </c>
      <c r="S19" s="226"/>
      <c r="T19" s="235">
        <v>234805</v>
      </c>
      <c r="U19" s="236"/>
      <c r="V19" s="226">
        <v>213214</v>
      </c>
      <c r="W19" s="226"/>
      <c r="X19" s="235">
        <v>213214</v>
      </c>
      <c r="Y19" s="226"/>
      <c r="Z19" s="237">
        <v>0.2211698255559067</v>
      </c>
      <c r="AA19" s="226"/>
      <c r="AB19" s="237">
        <v>0.10419012023235918</v>
      </c>
      <c r="AC19" s="228"/>
      <c r="AD19" s="237">
        <v>0.13491620706543728</v>
      </c>
      <c r="AE19" s="228"/>
      <c r="AF19" s="237">
        <v>0.10126445730580547</v>
      </c>
      <c r="AG19" s="228"/>
      <c r="AH19" s="237">
        <v>1.1236936086110816</v>
      </c>
      <c r="AI19" s="228"/>
      <c r="AJ19" s="237">
        <v>1.1246674718688845</v>
      </c>
      <c r="AK19" s="228"/>
      <c r="AL19" s="237">
        <v>1.1358546700708834</v>
      </c>
      <c r="AM19" s="237"/>
      <c r="AN19" s="237">
        <v>1.144563924581278</v>
      </c>
      <c r="AO19" s="237"/>
      <c r="AP19" s="237">
        <v>1.1333996034425018</v>
      </c>
      <c r="AQ19" s="237"/>
      <c r="AR19" s="293"/>
      <c r="AS19" s="293"/>
      <c r="AT19" s="286"/>
      <c r="AU19" s="286"/>
      <c r="AV19" s="230"/>
      <c r="AW19" s="230"/>
      <c r="AX19" s="230"/>
      <c r="AY19" s="230"/>
      <c r="AZ19" s="230"/>
      <c r="BA19" s="230"/>
      <c r="BB19" s="230"/>
      <c r="BC19" s="230"/>
      <c r="BD19" s="230"/>
    </row>
    <row r="20" spans="1:56" s="221" customFormat="1" ht="12.75" customHeight="1" x14ac:dyDescent="0.35">
      <c r="A20" s="217"/>
      <c r="B20" s="222" t="s">
        <v>1162</v>
      </c>
      <c r="C20" s="222"/>
      <c r="D20" s="222"/>
      <c r="E20" s="222"/>
      <c r="F20" s="222"/>
      <c r="G20" s="222"/>
      <c r="H20" s="232">
        <v>-39554</v>
      </c>
      <c r="I20" s="224"/>
      <c r="J20" s="233">
        <v>-32617</v>
      </c>
      <c r="K20" s="222"/>
      <c r="L20" s="232">
        <v>-32617</v>
      </c>
      <c r="M20" s="224"/>
      <c r="N20" s="233">
        <v>-31873</v>
      </c>
      <c r="O20" s="224"/>
      <c r="P20" s="232">
        <v>-31873</v>
      </c>
      <c r="Q20" s="224"/>
      <c r="R20" s="233">
        <v>-29657</v>
      </c>
      <c r="S20" s="225"/>
      <c r="T20" s="232">
        <v>-29657</v>
      </c>
      <c r="U20" s="224"/>
      <c r="V20" s="233">
        <v>-25095</v>
      </c>
      <c r="W20" s="225"/>
      <c r="X20" s="232">
        <v>-25095</v>
      </c>
      <c r="Y20" s="225"/>
      <c r="Z20" s="234">
        <v>0.21268050403163996</v>
      </c>
      <c r="AA20" s="225"/>
      <c r="AB20" s="234">
        <v>2.3342641106892881E-2</v>
      </c>
      <c r="AC20" s="231"/>
      <c r="AD20" s="234">
        <v>7.4720976497959946E-2</v>
      </c>
      <c r="AE20" s="231"/>
      <c r="AF20" s="234">
        <v>0.18178920103606289</v>
      </c>
      <c r="AG20" s="231"/>
      <c r="AH20" s="234">
        <v>-0.12369360861108157</v>
      </c>
      <c r="AI20" s="231"/>
      <c r="AJ20" s="234">
        <v>-0.12466747186888454</v>
      </c>
      <c r="AK20" s="231"/>
      <c r="AL20" s="234">
        <v>-0.13585467007088328</v>
      </c>
      <c r="AM20" s="227"/>
      <c r="AN20" s="234">
        <v>-0.1445639245812779</v>
      </c>
      <c r="AO20" s="227"/>
      <c r="AP20" s="234">
        <v>-0.13339960344250182</v>
      </c>
      <c r="AQ20" s="227"/>
      <c r="AR20" s="292"/>
      <c r="AS20" s="292"/>
      <c r="AT20" s="286"/>
      <c r="AU20" s="286"/>
      <c r="AV20" s="230"/>
      <c r="AW20" s="230"/>
      <c r="AX20" s="230"/>
      <c r="AY20" s="230"/>
      <c r="AZ20" s="230"/>
      <c r="BA20" s="230"/>
      <c r="BB20" s="230"/>
      <c r="BC20" s="230"/>
      <c r="BD20" s="230"/>
    </row>
    <row r="21" spans="1:56" s="221" customFormat="1" ht="12.75" customHeight="1" x14ac:dyDescent="0.35">
      <c r="A21" s="217"/>
      <c r="B21" s="218" t="s">
        <v>1163</v>
      </c>
      <c r="C21" s="218"/>
      <c r="D21" s="218"/>
      <c r="E21" s="218"/>
      <c r="F21" s="218"/>
      <c r="G21" s="218"/>
      <c r="H21" s="238">
        <v>319774</v>
      </c>
      <c r="I21" s="239"/>
      <c r="J21" s="240">
        <v>261632</v>
      </c>
      <c r="K21" s="218"/>
      <c r="L21" s="238">
        <v>261632</v>
      </c>
      <c r="M21" s="239"/>
      <c r="N21" s="240">
        <v>234611</v>
      </c>
      <c r="O21" s="239"/>
      <c r="P21" s="238">
        <v>234611</v>
      </c>
      <c r="Q21" s="239"/>
      <c r="R21" s="240">
        <v>205148</v>
      </c>
      <c r="S21" s="241"/>
      <c r="T21" s="238">
        <v>205148</v>
      </c>
      <c r="U21" s="239"/>
      <c r="V21" s="240">
        <v>188119</v>
      </c>
      <c r="W21" s="241"/>
      <c r="X21" s="238">
        <v>188119</v>
      </c>
      <c r="Y21" s="241"/>
      <c r="Z21" s="242">
        <v>0.22222816780821919</v>
      </c>
      <c r="AA21" s="241"/>
      <c r="AB21" s="242">
        <v>0.11517362783501195</v>
      </c>
      <c r="AC21" s="243"/>
      <c r="AD21" s="242">
        <v>0.1436182658373466</v>
      </c>
      <c r="AE21" s="243"/>
      <c r="AF21" s="242">
        <v>9.0522488424880088E-2</v>
      </c>
      <c r="AG21" s="243"/>
      <c r="AH21" s="242">
        <v>1</v>
      </c>
      <c r="AI21" s="243"/>
      <c r="AJ21" s="242">
        <v>1</v>
      </c>
      <c r="AK21" s="243"/>
      <c r="AL21" s="242">
        <v>1</v>
      </c>
      <c r="AM21" s="244"/>
      <c r="AN21" s="242">
        <v>1</v>
      </c>
      <c r="AO21" s="244"/>
      <c r="AP21" s="242">
        <v>1</v>
      </c>
      <c r="AQ21" s="244"/>
      <c r="AR21" s="291"/>
      <c r="AS21" s="291"/>
      <c r="AT21" s="286"/>
      <c r="AU21" s="286"/>
      <c r="AV21" s="230"/>
      <c r="AW21" s="230"/>
      <c r="AX21" s="230"/>
      <c r="AY21" s="230"/>
      <c r="AZ21" s="230"/>
      <c r="BA21" s="230"/>
      <c r="BB21" s="230"/>
      <c r="BC21" s="230"/>
      <c r="BD21" s="230"/>
    </row>
    <row r="22" spans="1:56" s="221" customFormat="1" ht="12.75" customHeight="1" x14ac:dyDescent="0.35">
      <c r="A22" s="217"/>
      <c r="B22" s="218"/>
      <c r="C22" s="218"/>
      <c r="D22" s="218"/>
      <c r="E22" s="218"/>
      <c r="F22" s="218"/>
      <c r="G22" s="218"/>
      <c r="H22" s="235"/>
      <c r="I22" s="239"/>
      <c r="J22" s="226"/>
      <c r="K22" s="218"/>
      <c r="L22" s="235"/>
      <c r="M22" s="239"/>
      <c r="N22" s="226"/>
      <c r="O22" s="239"/>
      <c r="P22" s="235"/>
      <c r="Q22" s="239"/>
      <c r="R22" s="226"/>
      <c r="S22" s="226"/>
      <c r="T22" s="235"/>
      <c r="U22" s="239"/>
      <c r="V22" s="226"/>
      <c r="W22" s="226"/>
      <c r="X22" s="235"/>
      <c r="Y22" s="226"/>
      <c r="Z22" s="245"/>
      <c r="AA22" s="226"/>
      <c r="AB22" s="245"/>
      <c r="AC22" s="228"/>
      <c r="AD22" s="245"/>
      <c r="AE22" s="228"/>
      <c r="AF22" s="245"/>
      <c r="AG22" s="228"/>
      <c r="AH22" s="245"/>
      <c r="AI22" s="228"/>
      <c r="AJ22" s="245"/>
      <c r="AK22" s="228"/>
      <c r="AL22" s="245"/>
      <c r="AM22" s="245"/>
      <c r="AN22" s="245"/>
      <c r="AO22" s="245"/>
      <c r="AP22" s="245"/>
      <c r="AQ22" s="245"/>
      <c r="AR22" s="294"/>
      <c r="AS22" s="294"/>
      <c r="AT22" s="286"/>
      <c r="AU22" s="286"/>
      <c r="AV22" s="230"/>
      <c r="AW22" s="230"/>
      <c r="AX22" s="230"/>
      <c r="AY22" s="230"/>
      <c r="AZ22" s="230"/>
      <c r="BA22" s="230"/>
      <c r="BB22" s="230"/>
      <c r="BC22" s="230"/>
      <c r="BD22" s="230"/>
    </row>
    <row r="23" spans="1:56" s="221" customFormat="1" ht="12.75" customHeight="1" x14ac:dyDescent="0.35">
      <c r="A23" s="217"/>
      <c r="B23" s="218" t="s">
        <v>2166</v>
      </c>
      <c r="C23" s="218"/>
      <c r="D23" s="218"/>
      <c r="E23" s="218"/>
      <c r="F23" s="218"/>
      <c r="G23" s="218"/>
      <c r="H23" s="235"/>
      <c r="I23" s="239"/>
      <c r="J23" s="226"/>
      <c r="K23" s="218"/>
      <c r="L23" s="235"/>
      <c r="M23" s="239"/>
      <c r="N23" s="226"/>
      <c r="O23" s="239"/>
      <c r="P23" s="235"/>
      <c r="Q23" s="239"/>
      <c r="R23" s="226"/>
      <c r="S23" s="226"/>
      <c r="T23" s="235"/>
      <c r="U23" s="239"/>
      <c r="V23" s="226"/>
      <c r="W23" s="226"/>
      <c r="X23" s="235"/>
      <c r="Y23" s="226"/>
      <c r="Z23" s="245"/>
      <c r="AA23" s="226"/>
      <c r="AB23" s="245"/>
      <c r="AC23" s="228"/>
      <c r="AD23" s="245"/>
      <c r="AE23" s="228"/>
      <c r="AF23" s="245"/>
      <c r="AG23" s="228"/>
      <c r="AH23" s="245"/>
      <c r="AI23" s="228"/>
      <c r="AJ23" s="245"/>
      <c r="AK23" s="228"/>
      <c r="AL23" s="245"/>
      <c r="AM23" s="245"/>
      <c r="AN23" s="245"/>
      <c r="AO23" s="245"/>
      <c r="AP23" s="245"/>
      <c r="AQ23" s="245"/>
      <c r="AR23" s="294"/>
      <c r="AS23" s="294"/>
      <c r="AT23" s="286"/>
      <c r="AU23" s="286"/>
      <c r="AV23" s="230"/>
      <c r="AW23" s="230"/>
      <c r="AX23" s="230"/>
      <c r="AY23" s="230"/>
      <c r="AZ23" s="230"/>
      <c r="BA23" s="230"/>
      <c r="BB23" s="230"/>
      <c r="BC23" s="230"/>
      <c r="BD23" s="230"/>
    </row>
    <row r="24" spans="1:56" s="221" customFormat="1" ht="12.75" customHeight="1" x14ac:dyDescent="0.35">
      <c r="A24" s="217"/>
      <c r="B24" s="222" t="s">
        <v>2167</v>
      </c>
      <c r="C24" s="218"/>
      <c r="D24" s="218"/>
      <c r="E24" s="218"/>
      <c r="F24" s="218"/>
      <c r="G24" s="218"/>
      <c r="H24" s="235">
        <v>-56663</v>
      </c>
      <c r="I24" s="239"/>
      <c r="J24" s="226">
        <v>-47826</v>
      </c>
      <c r="K24" s="218"/>
      <c r="L24" s="235">
        <v>-47826</v>
      </c>
      <c r="M24" s="239"/>
      <c r="N24" s="226">
        <v>-46169</v>
      </c>
      <c r="O24" s="239"/>
      <c r="P24" s="235">
        <v>-46169</v>
      </c>
      <c r="Q24" s="239"/>
      <c r="R24" s="226">
        <v>-58478</v>
      </c>
      <c r="S24" s="226"/>
      <c r="T24" s="235">
        <v>-58478</v>
      </c>
      <c r="U24" s="239"/>
      <c r="V24" s="226">
        <v>-53345</v>
      </c>
      <c r="W24" s="226"/>
      <c r="X24" s="235">
        <v>-53345</v>
      </c>
      <c r="Y24" s="226"/>
      <c r="Z24" s="237">
        <v>0.18477397231631332</v>
      </c>
      <c r="AA24" s="226"/>
      <c r="AB24" s="237">
        <v>3.5889882821806829E-2</v>
      </c>
      <c r="AC24" s="228"/>
      <c r="AD24" s="237">
        <v>-0.21048941482266836</v>
      </c>
      <c r="AE24" s="228"/>
      <c r="AF24" s="237">
        <v>9.6222701284094159E-2</v>
      </c>
      <c r="AG24" s="228"/>
      <c r="AH24" s="237">
        <v>-0.17719702039565444</v>
      </c>
      <c r="AI24" s="228"/>
      <c r="AJ24" s="237">
        <v>-0.18279874021526418</v>
      </c>
      <c r="AK24" s="228"/>
      <c r="AL24" s="237">
        <v>-0.19678957934623698</v>
      </c>
      <c r="AM24" s="237"/>
      <c r="AN24" s="237">
        <v>-0.28505274241035738</v>
      </c>
      <c r="AO24" s="237"/>
      <c r="AP24" s="237">
        <v>-0.28357050590317828</v>
      </c>
      <c r="AQ24" s="237"/>
      <c r="AR24" s="293"/>
      <c r="AS24" s="293"/>
      <c r="AT24" s="287"/>
      <c r="AU24" s="286"/>
      <c r="AV24" s="230"/>
      <c r="AW24" s="230"/>
      <c r="AX24" s="230"/>
      <c r="AY24" s="230"/>
      <c r="AZ24" s="230"/>
      <c r="BA24" s="230"/>
      <c r="BB24" s="230"/>
      <c r="BC24" s="230"/>
      <c r="BD24" s="230"/>
    </row>
    <row r="25" spans="1:56" s="221" customFormat="1" ht="12.75" customHeight="1" x14ac:dyDescent="0.35">
      <c r="A25" s="217"/>
      <c r="B25" s="222" t="s">
        <v>2168</v>
      </c>
      <c r="C25" s="218"/>
      <c r="D25" s="218"/>
      <c r="E25" s="218"/>
      <c r="F25" s="218"/>
      <c r="G25" s="218"/>
      <c r="H25" s="235">
        <v>-36551</v>
      </c>
      <c r="I25" s="239"/>
      <c r="J25" s="226">
        <v>-33976</v>
      </c>
      <c r="K25" s="218"/>
      <c r="L25" s="235">
        <v>-33976</v>
      </c>
      <c r="M25" s="239"/>
      <c r="N25" s="226">
        <v>-31525</v>
      </c>
      <c r="O25" s="239"/>
      <c r="P25" s="235">
        <v>-31525</v>
      </c>
      <c r="Q25" s="239"/>
      <c r="R25" s="226">
        <v>-26855</v>
      </c>
      <c r="S25" s="226"/>
      <c r="T25" s="235">
        <v>-26854</v>
      </c>
      <c r="U25" s="239"/>
      <c r="V25" s="226">
        <v>-19612</v>
      </c>
      <c r="W25" s="226"/>
      <c r="X25" s="235">
        <v>-19611</v>
      </c>
      <c r="Y25" s="226"/>
      <c r="Z25" s="237">
        <v>7.5788792088533175E-2</v>
      </c>
      <c r="AA25" s="226"/>
      <c r="AB25" s="237">
        <v>7.7747819191118062E-2</v>
      </c>
      <c r="AC25" s="228"/>
      <c r="AD25" s="237">
        <v>0.17394056751321973</v>
      </c>
      <c r="AE25" s="228"/>
      <c r="AF25" s="237">
        <v>0.36933353730049467</v>
      </c>
      <c r="AG25" s="228"/>
      <c r="AH25" s="237">
        <v>-0.11430260121210604</v>
      </c>
      <c r="AI25" s="228"/>
      <c r="AJ25" s="237">
        <v>-0.12986179060665362</v>
      </c>
      <c r="AK25" s="228"/>
      <c r="AL25" s="237">
        <v>-0.13437136366155039</v>
      </c>
      <c r="AM25" s="237"/>
      <c r="AN25" s="237">
        <v>-0.13090061809035428</v>
      </c>
      <c r="AO25" s="237"/>
      <c r="AP25" s="237">
        <v>-0.10424784312057793</v>
      </c>
      <c r="AQ25" s="237"/>
      <c r="AR25" s="293"/>
      <c r="AS25" s="293"/>
      <c r="AT25" s="287"/>
      <c r="AU25" s="286"/>
      <c r="AV25" s="230"/>
      <c r="AW25" s="230"/>
      <c r="AX25" s="230"/>
      <c r="AY25" s="230"/>
      <c r="AZ25" s="230"/>
      <c r="BA25" s="230"/>
      <c r="BB25" s="230"/>
      <c r="BC25" s="230"/>
      <c r="BD25" s="230"/>
    </row>
    <row r="26" spans="1:56" s="221" customFormat="1" ht="12.75" customHeight="1" x14ac:dyDescent="0.35">
      <c r="A26" s="217"/>
      <c r="B26" s="222" t="s">
        <v>2169</v>
      </c>
      <c r="C26" s="218"/>
      <c r="D26" s="218"/>
      <c r="E26" s="218"/>
      <c r="F26" s="218"/>
      <c r="G26" s="218"/>
      <c r="H26" s="235">
        <v>-4407</v>
      </c>
      <c r="I26" s="239"/>
      <c r="J26" s="226">
        <v>-1885</v>
      </c>
      <c r="K26" s="218"/>
      <c r="L26" s="235">
        <v>-1885</v>
      </c>
      <c r="M26" s="239"/>
      <c r="N26" s="226">
        <v>-2852</v>
      </c>
      <c r="O26" s="239"/>
      <c r="P26" s="235">
        <v>-2852</v>
      </c>
      <c r="Q26" s="239"/>
      <c r="R26" s="226">
        <v>-4047</v>
      </c>
      <c r="S26" s="226"/>
      <c r="T26" s="235">
        <v>-4047</v>
      </c>
      <c r="U26" s="239"/>
      <c r="V26" s="226">
        <v>-3513</v>
      </c>
      <c r="W26" s="226"/>
      <c r="X26" s="235">
        <v>-3513</v>
      </c>
      <c r="Y26" s="226"/>
      <c r="Z26" s="237">
        <v>1.3379310344827586</v>
      </c>
      <c r="AA26" s="226"/>
      <c r="AB26" s="237">
        <v>-0.3390603085553997</v>
      </c>
      <c r="AC26" s="228"/>
      <c r="AD26" s="237">
        <v>-0.2952804546577712</v>
      </c>
      <c r="AE26" s="228"/>
      <c r="AF26" s="237">
        <v>0.1520068317677199</v>
      </c>
      <c r="AG26" s="228"/>
      <c r="AH26" s="237">
        <v>-1.3781608260834214E-2</v>
      </c>
      <c r="AI26" s="228"/>
      <c r="AJ26" s="237">
        <v>-7.2047761741682974E-3</v>
      </c>
      <c r="AK26" s="228"/>
      <c r="AL26" s="237">
        <v>-1.2156292756946605E-2</v>
      </c>
      <c r="AM26" s="237"/>
      <c r="AN26" s="237">
        <v>-1.9727221323142318E-2</v>
      </c>
      <c r="AO26" s="237"/>
      <c r="AP26" s="237">
        <v>-1.8674349746702883E-2</v>
      </c>
      <c r="AQ26" s="237"/>
      <c r="AR26" s="293"/>
      <c r="AS26" s="293"/>
      <c r="AT26" s="287"/>
      <c r="AU26" s="286"/>
      <c r="AV26" s="230"/>
      <c r="AW26" s="230"/>
      <c r="AX26" s="230"/>
      <c r="AY26" s="230"/>
      <c r="AZ26" s="230"/>
      <c r="BA26" s="230"/>
      <c r="BB26" s="230"/>
      <c r="BC26" s="230"/>
      <c r="BD26" s="230"/>
    </row>
    <row r="27" spans="1:56" s="221" customFormat="1" ht="12.75" customHeight="1" x14ac:dyDescent="0.35">
      <c r="A27" s="217"/>
      <c r="B27" s="222" t="s">
        <v>2170</v>
      </c>
      <c r="C27" s="218"/>
      <c r="D27" s="218"/>
      <c r="E27" s="218"/>
      <c r="F27" s="218"/>
      <c r="G27" s="218"/>
      <c r="H27" s="235">
        <v>-34603</v>
      </c>
      <c r="I27" s="239"/>
      <c r="J27" s="226">
        <v>-34157</v>
      </c>
      <c r="K27" s="218"/>
      <c r="L27" s="235">
        <v>-34157</v>
      </c>
      <c r="M27" s="239"/>
      <c r="N27" s="226">
        <v>-33822</v>
      </c>
      <c r="O27" s="239"/>
      <c r="P27" s="235">
        <v>-33822</v>
      </c>
      <c r="Q27" s="239"/>
      <c r="R27" s="226">
        <v>-33934</v>
      </c>
      <c r="S27" s="226"/>
      <c r="T27" s="235">
        <v>-33934</v>
      </c>
      <c r="U27" s="239"/>
      <c r="V27" s="226">
        <v>-33898</v>
      </c>
      <c r="W27" s="226"/>
      <c r="X27" s="235">
        <v>-33898</v>
      </c>
      <c r="Y27" s="226"/>
      <c r="Z27" s="237">
        <v>1.3057352812015033E-2</v>
      </c>
      <c r="AA27" s="226"/>
      <c r="AB27" s="237">
        <v>9.9047956951097138E-3</v>
      </c>
      <c r="AC27" s="228"/>
      <c r="AD27" s="237">
        <v>-3.3005245476512846E-3</v>
      </c>
      <c r="AE27" s="228"/>
      <c r="AF27" s="237">
        <v>1.0620095580859967E-3</v>
      </c>
      <c r="AG27" s="228"/>
      <c r="AH27" s="237">
        <v>-0.10821079887670668</v>
      </c>
      <c r="AI27" s="228"/>
      <c r="AJ27" s="237">
        <v>-0.13055360200587085</v>
      </c>
      <c r="AK27" s="228"/>
      <c r="AL27" s="237">
        <v>-0.14416203843809541</v>
      </c>
      <c r="AM27" s="237"/>
      <c r="AN27" s="237">
        <v>-0.16541228771423558</v>
      </c>
      <c r="AO27" s="237"/>
      <c r="AP27" s="237">
        <v>-0.180194451384496</v>
      </c>
      <c r="AQ27" s="237"/>
      <c r="AR27" s="293"/>
      <c r="AS27" s="293"/>
      <c r="AT27" s="286"/>
      <c r="AU27" s="286"/>
      <c r="AV27" s="230"/>
      <c r="AW27" s="230"/>
      <c r="AX27" s="230"/>
      <c r="AY27" s="230"/>
      <c r="AZ27" s="230"/>
      <c r="BA27" s="230"/>
      <c r="BB27" s="230"/>
      <c r="BC27" s="230"/>
      <c r="BD27" s="230"/>
    </row>
    <row r="28" spans="1:56" s="221" customFormat="1" ht="12.75" customHeight="1" x14ac:dyDescent="0.35">
      <c r="A28" s="217"/>
      <c r="B28" s="222" t="s">
        <v>2171</v>
      </c>
      <c r="C28" s="218"/>
      <c r="D28" s="218"/>
      <c r="E28" s="218"/>
      <c r="F28" s="218"/>
      <c r="G28" s="218"/>
      <c r="H28" s="235">
        <v>-1804</v>
      </c>
      <c r="I28" s="239"/>
      <c r="J28" s="226">
        <v>-1888</v>
      </c>
      <c r="K28" s="218"/>
      <c r="L28" s="235">
        <v>-1888</v>
      </c>
      <c r="M28" s="239"/>
      <c r="N28" s="226">
        <v>-794</v>
      </c>
      <c r="O28" s="239"/>
      <c r="P28" s="235">
        <v>-794</v>
      </c>
      <c r="Q28" s="239"/>
      <c r="R28" s="226">
        <v>-601</v>
      </c>
      <c r="S28" s="226"/>
      <c r="T28" s="235">
        <v>-601</v>
      </c>
      <c r="U28" s="239"/>
      <c r="V28" s="226">
        <v>-273</v>
      </c>
      <c r="W28" s="226"/>
      <c r="X28" s="235">
        <v>-273</v>
      </c>
      <c r="Y28" s="226"/>
      <c r="Z28" s="237">
        <v>-4.4491525423728806E-2</v>
      </c>
      <c r="AA28" s="226"/>
      <c r="AB28" s="237">
        <v>1.3778337531486144</v>
      </c>
      <c r="AC28" s="228"/>
      <c r="AD28" s="237">
        <v>0.32113144758735435</v>
      </c>
      <c r="AE28" s="228"/>
      <c r="AF28" s="237">
        <v>1.2014652014652016</v>
      </c>
      <c r="AG28" s="228"/>
      <c r="AH28" s="237">
        <v>-5.641484298285664E-3</v>
      </c>
      <c r="AI28" s="228"/>
      <c r="AJ28" s="237">
        <v>-7.2162426614481405E-3</v>
      </c>
      <c r="AK28" s="228"/>
      <c r="AL28" s="237">
        <v>-3.3843255431331011E-3</v>
      </c>
      <c r="AM28" s="237"/>
      <c r="AN28" s="237">
        <v>-2.9295922943435959E-3</v>
      </c>
      <c r="AO28" s="237"/>
      <c r="AP28" s="237">
        <v>-1.4512090751067144E-3</v>
      </c>
      <c r="AQ28" s="237"/>
      <c r="AR28" s="293"/>
      <c r="AS28" s="293"/>
      <c r="AT28" s="287"/>
      <c r="AU28" s="286"/>
      <c r="AV28" s="230"/>
      <c r="AW28" s="230"/>
      <c r="AX28" s="230"/>
      <c r="AY28" s="230"/>
      <c r="AZ28" s="230"/>
      <c r="BA28" s="230"/>
      <c r="BB28" s="230"/>
      <c r="BC28" s="230"/>
      <c r="BD28" s="230"/>
    </row>
    <row r="29" spans="1:56" s="221" customFormat="1" ht="12.75" customHeight="1" x14ac:dyDescent="0.35">
      <c r="A29" s="217"/>
      <c r="B29" s="222" t="s">
        <v>2308</v>
      </c>
      <c r="C29" s="218"/>
      <c r="D29" s="218"/>
      <c r="E29" s="218"/>
      <c r="F29" s="218"/>
      <c r="G29" s="218"/>
      <c r="H29" s="235">
        <v>270</v>
      </c>
      <c r="I29" s="239"/>
      <c r="J29" s="226">
        <v>3668</v>
      </c>
      <c r="K29" s="218"/>
      <c r="L29" s="235">
        <v>3667</v>
      </c>
      <c r="M29" s="239"/>
      <c r="N29" s="226">
        <v>21900</v>
      </c>
      <c r="O29" s="239"/>
      <c r="P29" s="235">
        <v>21900</v>
      </c>
      <c r="Q29" s="239"/>
      <c r="R29" s="226">
        <v>19255</v>
      </c>
      <c r="S29" s="226"/>
      <c r="T29" s="235">
        <v>19255</v>
      </c>
      <c r="U29" s="239"/>
      <c r="V29" s="226">
        <v>17332</v>
      </c>
      <c r="W29" s="226"/>
      <c r="X29" s="235">
        <v>17332</v>
      </c>
      <c r="Y29" s="226"/>
      <c r="Z29" s="237">
        <v>-0.92637032997000268</v>
      </c>
      <c r="AA29" s="226"/>
      <c r="AB29" s="237">
        <v>-0.83255707762557074</v>
      </c>
      <c r="AC29" s="228"/>
      <c r="AD29" s="237">
        <v>0.13736691768371845</v>
      </c>
      <c r="AE29" s="228"/>
      <c r="AF29" s="237">
        <v>0.11095084237249009</v>
      </c>
      <c r="AG29" s="228"/>
      <c r="AH29" s="237">
        <v>8.4434631958820914E-4</v>
      </c>
      <c r="AI29" s="228"/>
      <c r="AJ29" s="237">
        <v>1.4015869618395304E-2</v>
      </c>
      <c r="AK29" s="228"/>
      <c r="AL29" s="237">
        <v>9.3346006794225334E-2</v>
      </c>
      <c r="AM29" s="237"/>
      <c r="AN29" s="237">
        <v>9.3859067599976601E-2</v>
      </c>
      <c r="AO29" s="237"/>
      <c r="AP29" s="237">
        <v>9.2133171024723709E-2</v>
      </c>
      <c r="AQ29" s="237"/>
      <c r="AR29" s="293"/>
      <c r="AS29" s="293"/>
      <c r="AT29" s="287"/>
      <c r="AU29" s="286"/>
      <c r="AV29" s="230"/>
      <c r="AW29" s="230"/>
      <c r="AX29" s="230"/>
      <c r="AY29" s="230"/>
      <c r="AZ29" s="230"/>
      <c r="BA29" s="230"/>
      <c r="BB29" s="230"/>
      <c r="BC29" s="230"/>
      <c r="BD29" s="230"/>
    </row>
    <row r="30" spans="1:56" s="221" customFormat="1" ht="12.75" customHeight="1" x14ac:dyDescent="0.35">
      <c r="A30" s="217"/>
      <c r="B30" s="217"/>
      <c r="C30" s="218"/>
      <c r="D30" s="218"/>
      <c r="E30" s="218"/>
      <c r="F30" s="218"/>
      <c r="G30" s="218"/>
      <c r="H30" s="246">
        <v>-133758</v>
      </c>
      <c r="I30" s="239"/>
      <c r="J30" s="247">
        <v>-116064</v>
      </c>
      <c r="K30" s="218"/>
      <c r="L30" s="246">
        <v>-116065</v>
      </c>
      <c r="M30" s="239"/>
      <c r="N30" s="247">
        <v>-93262</v>
      </c>
      <c r="O30" s="239"/>
      <c r="P30" s="246">
        <v>-93262</v>
      </c>
      <c r="Q30" s="239"/>
      <c r="R30" s="247">
        <v>-104660</v>
      </c>
      <c r="S30" s="225"/>
      <c r="T30" s="246">
        <v>-104659</v>
      </c>
      <c r="U30" s="239"/>
      <c r="V30" s="247">
        <v>-93309</v>
      </c>
      <c r="W30" s="225"/>
      <c r="X30" s="246">
        <v>-93308</v>
      </c>
      <c r="Y30" s="225"/>
      <c r="Z30" s="248">
        <v>0.15244044285529657</v>
      </c>
      <c r="AA30" s="225"/>
      <c r="AB30" s="248">
        <v>0.24450472861401207</v>
      </c>
      <c r="AC30" s="231"/>
      <c r="AD30" s="248">
        <v>-0.10889651152791446</v>
      </c>
      <c r="AE30" s="231"/>
      <c r="AF30" s="248">
        <v>0.12165087666652386</v>
      </c>
      <c r="AG30" s="231"/>
      <c r="AH30" s="248">
        <v>-0.41828916672399885</v>
      </c>
      <c r="AI30" s="231"/>
      <c r="AJ30" s="248">
        <v>-0.44361928204500978</v>
      </c>
      <c r="AK30" s="231"/>
      <c r="AL30" s="248">
        <v>-0.39751759295173711</v>
      </c>
      <c r="AM30" s="227"/>
      <c r="AN30" s="248">
        <v>-0.5101633942324566</v>
      </c>
      <c r="AO30" s="227"/>
      <c r="AP30" s="248">
        <v>-0.49600518820533812</v>
      </c>
      <c r="AQ30" s="227"/>
      <c r="AR30" s="292"/>
      <c r="AS30" s="292"/>
      <c r="AT30" s="286"/>
      <c r="AU30" s="286"/>
      <c r="AV30" s="230"/>
      <c r="AW30" s="230"/>
      <c r="AX30" s="230"/>
      <c r="AY30" s="230"/>
      <c r="AZ30" s="230"/>
      <c r="BA30" s="230"/>
      <c r="BB30" s="230"/>
      <c r="BC30" s="230"/>
      <c r="BD30" s="230"/>
    </row>
    <row r="31" spans="1:56" s="221" customFormat="1" ht="12.75" customHeight="1" x14ac:dyDescent="0.35">
      <c r="A31" s="217"/>
      <c r="B31" s="218" t="s">
        <v>2162</v>
      </c>
      <c r="C31" s="218"/>
      <c r="D31" s="218"/>
      <c r="E31" s="218"/>
      <c r="F31" s="218"/>
      <c r="G31" s="218"/>
      <c r="H31" s="238">
        <v>186016</v>
      </c>
      <c r="I31" s="239"/>
      <c r="J31" s="240">
        <v>145568</v>
      </c>
      <c r="K31" s="218"/>
      <c r="L31" s="238">
        <v>145567</v>
      </c>
      <c r="M31" s="239"/>
      <c r="N31" s="240">
        <v>141349</v>
      </c>
      <c r="O31" s="239"/>
      <c r="P31" s="238">
        <v>141349</v>
      </c>
      <c r="Q31" s="239"/>
      <c r="R31" s="240">
        <v>100488</v>
      </c>
      <c r="S31" s="241"/>
      <c r="T31" s="238">
        <v>100489</v>
      </c>
      <c r="U31" s="239"/>
      <c r="V31" s="240">
        <v>94810</v>
      </c>
      <c r="W31" s="241"/>
      <c r="X31" s="238">
        <v>94811</v>
      </c>
      <c r="Y31" s="241"/>
      <c r="Z31" s="242">
        <v>0.27787204517507402</v>
      </c>
      <c r="AA31" s="241"/>
      <c r="AB31" s="242">
        <v>2.9841031772421367E-2</v>
      </c>
      <c r="AC31" s="243"/>
      <c r="AD31" s="242">
        <v>0.40661166893888878</v>
      </c>
      <c r="AE31" s="243"/>
      <c r="AF31" s="242">
        <v>5.9887565788779851E-2</v>
      </c>
      <c r="AG31" s="243"/>
      <c r="AH31" s="242">
        <v>0.58171083327600115</v>
      </c>
      <c r="AI31" s="243"/>
      <c r="AJ31" s="242">
        <v>0.55638071795499022</v>
      </c>
      <c r="AK31" s="243"/>
      <c r="AL31" s="242">
        <v>0.60248240704826284</v>
      </c>
      <c r="AM31" s="244"/>
      <c r="AN31" s="242">
        <v>0.48983660576754345</v>
      </c>
      <c r="AO31" s="244"/>
      <c r="AP31" s="242">
        <v>0.50399481179466188</v>
      </c>
      <c r="AQ31" s="244"/>
      <c r="AR31" s="291"/>
      <c r="AS31" s="291"/>
      <c r="AT31" s="286"/>
      <c r="AU31" s="286"/>
      <c r="AV31" s="230"/>
      <c r="AW31" s="230"/>
      <c r="AX31" s="230"/>
      <c r="AY31" s="230"/>
      <c r="AZ31" s="230"/>
      <c r="BA31" s="230"/>
      <c r="BB31" s="230"/>
      <c r="BC31" s="230"/>
      <c r="BD31" s="230"/>
    </row>
    <row r="32" spans="1:56" s="221" customFormat="1" ht="12.75" customHeight="1" x14ac:dyDescent="0.35">
      <c r="A32" s="217"/>
      <c r="B32" s="218"/>
      <c r="C32" s="218"/>
      <c r="D32" s="218"/>
      <c r="E32" s="218"/>
      <c r="F32" s="218"/>
      <c r="G32" s="218"/>
      <c r="H32" s="249"/>
      <c r="I32" s="239"/>
      <c r="J32" s="250"/>
      <c r="K32" s="218"/>
      <c r="L32" s="249"/>
      <c r="M32" s="239"/>
      <c r="N32" s="250"/>
      <c r="O32" s="239"/>
      <c r="P32" s="249"/>
      <c r="Q32" s="239"/>
      <c r="R32" s="250"/>
      <c r="S32" s="250"/>
      <c r="T32" s="249"/>
      <c r="U32" s="239"/>
      <c r="V32" s="250"/>
      <c r="W32" s="250"/>
      <c r="X32" s="249"/>
      <c r="Y32" s="250"/>
      <c r="Z32" s="251"/>
      <c r="AA32" s="250"/>
      <c r="AB32" s="251"/>
      <c r="AC32" s="252"/>
      <c r="AD32" s="251"/>
      <c r="AE32" s="252"/>
      <c r="AF32" s="251"/>
      <c r="AG32" s="252"/>
      <c r="AH32" s="251"/>
      <c r="AI32" s="252"/>
      <c r="AJ32" s="251"/>
      <c r="AK32" s="252"/>
      <c r="AL32" s="251"/>
      <c r="AM32" s="251"/>
      <c r="AN32" s="251"/>
      <c r="AO32" s="251"/>
      <c r="AP32" s="251"/>
      <c r="AQ32" s="251"/>
      <c r="AR32" s="205"/>
      <c r="AS32" s="205"/>
      <c r="AT32" s="286"/>
      <c r="AU32" s="286"/>
      <c r="AV32" s="230"/>
      <c r="AW32" s="230"/>
      <c r="AX32" s="230"/>
      <c r="AY32" s="230"/>
      <c r="AZ32" s="230"/>
      <c r="BA32" s="230"/>
      <c r="BB32" s="230"/>
      <c r="BC32" s="230"/>
      <c r="BD32" s="230"/>
    </row>
    <row r="33" spans="1:56" s="221" customFormat="1" ht="12.75" customHeight="1" x14ac:dyDescent="0.35">
      <c r="A33" s="217"/>
      <c r="B33" s="218" t="s">
        <v>1164</v>
      </c>
      <c r="C33" s="218"/>
      <c r="D33" s="218"/>
      <c r="E33" s="218"/>
      <c r="F33" s="218"/>
      <c r="G33" s="218"/>
      <c r="H33" s="235"/>
      <c r="I33" s="239"/>
      <c r="J33" s="226"/>
      <c r="K33" s="218"/>
      <c r="L33" s="235"/>
      <c r="M33" s="239"/>
      <c r="N33" s="226"/>
      <c r="O33" s="239"/>
      <c r="P33" s="235"/>
      <c r="Q33" s="239"/>
      <c r="R33" s="226"/>
      <c r="S33" s="226"/>
      <c r="T33" s="235"/>
      <c r="U33" s="239"/>
      <c r="V33" s="226"/>
      <c r="W33" s="226"/>
      <c r="X33" s="235"/>
      <c r="Y33" s="226"/>
      <c r="Z33" s="245"/>
      <c r="AA33" s="226"/>
      <c r="AB33" s="245"/>
      <c r="AC33" s="228"/>
      <c r="AD33" s="245"/>
      <c r="AE33" s="228"/>
      <c r="AF33" s="245"/>
      <c r="AG33" s="228"/>
      <c r="AH33" s="245"/>
      <c r="AI33" s="228"/>
      <c r="AJ33" s="245"/>
      <c r="AK33" s="228"/>
      <c r="AL33" s="245"/>
      <c r="AM33" s="245"/>
      <c r="AN33" s="245"/>
      <c r="AO33" s="245"/>
      <c r="AP33" s="245"/>
      <c r="AQ33" s="245"/>
      <c r="AR33" s="294"/>
      <c r="AS33" s="294"/>
      <c r="AT33" s="286"/>
      <c r="AU33" s="286"/>
      <c r="AV33" s="230"/>
      <c r="AW33" s="230"/>
      <c r="AX33" s="230"/>
      <c r="AY33" s="230"/>
      <c r="AZ33" s="230"/>
      <c r="BA33" s="230"/>
      <c r="BB33" s="230"/>
      <c r="BC33" s="230"/>
      <c r="BD33" s="230"/>
    </row>
    <row r="34" spans="1:56" s="221" customFormat="1" ht="12.75" hidden="1" customHeight="1" x14ac:dyDescent="0.35">
      <c r="A34" s="217"/>
      <c r="B34" s="222" t="s">
        <v>1165</v>
      </c>
      <c r="C34" s="222"/>
      <c r="D34" s="222"/>
      <c r="E34" s="222"/>
      <c r="F34" s="222"/>
      <c r="G34" s="222"/>
      <c r="H34" s="235">
        <v>0</v>
      </c>
      <c r="I34" s="224"/>
      <c r="J34" s="226">
        <v>0</v>
      </c>
      <c r="K34" s="222"/>
      <c r="L34" s="235">
        <v>0</v>
      </c>
      <c r="M34" s="224"/>
      <c r="N34" s="226">
        <v>0</v>
      </c>
      <c r="O34" s="224"/>
      <c r="P34" s="235">
        <v>0</v>
      </c>
      <c r="Q34" s="224"/>
      <c r="R34" s="226">
        <v>0</v>
      </c>
      <c r="S34" s="226"/>
      <c r="T34" s="235">
        <v>0</v>
      </c>
      <c r="U34" s="224"/>
      <c r="V34" s="226">
        <v>0</v>
      </c>
      <c r="W34" s="226"/>
      <c r="X34" s="235">
        <v>0</v>
      </c>
      <c r="Y34" s="226"/>
      <c r="Z34" s="237" t="s">
        <v>2376</v>
      </c>
      <c r="AA34" s="226"/>
      <c r="AB34" s="237" t="s">
        <v>2376</v>
      </c>
      <c r="AC34" s="228"/>
      <c r="AD34" s="237" t="s">
        <v>2376</v>
      </c>
      <c r="AE34" s="228"/>
      <c r="AF34" s="237" t="s">
        <v>2376</v>
      </c>
      <c r="AG34" s="228"/>
      <c r="AH34" s="237">
        <v>0</v>
      </c>
      <c r="AI34" s="228"/>
      <c r="AJ34" s="237">
        <v>0</v>
      </c>
      <c r="AK34" s="228"/>
      <c r="AL34" s="237">
        <v>0</v>
      </c>
      <c r="AM34" s="237"/>
      <c r="AN34" s="237">
        <v>0</v>
      </c>
      <c r="AO34" s="237"/>
      <c r="AP34" s="237">
        <v>0</v>
      </c>
      <c r="AQ34" s="237"/>
      <c r="AR34" s="293"/>
      <c r="AS34" s="293"/>
      <c r="AT34" s="286"/>
      <c r="AU34" s="286"/>
      <c r="AV34" s="230"/>
      <c r="AW34" s="230"/>
      <c r="AX34" s="230"/>
      <c r="AY34" s="230"/>
      <c r="AZ34" s="230"/>
      <c r="BA34" s="230"/>
      <c r="BB34" s="230"/>
      <c r="BC34" s="230"/>
      <c r="BD34" s="230"/>
    </row>
    <row r="35" spans="1:56" s="221" customFormat="1" ht="12.75" customHeight="1" x14ac:dyDescent="0.35">
      <c r="A35" s="217"/>
      <c r="B35" s="222" t="s">
        <v>1166</v>
      </c>
      <c r="C35" s="222"/>
      <c r="D35" s="222"/>
      <c r="E35" s="222"/>
      <c r="F35" s="222"/>
      <c r="G35" s="222"/>
      <c r="H35" s="235">
        <v>-601</v>
      </c>
      <c r="I35" s="224"/>
      <c r="J35" s="226">
        <v>-888</v>
      </c>
      <c r="K35" s="222"/>
      <c r="L35" s="235">
        <v>-888</v>
      </c>
      <c r="M35" s="224"/>
      <c r="N35" s="226">
        <v>-512</v>
      </c>
      <c r="O35" s="224"/>
      <c r="P35" s="235">
        <v>-512</v>
      </c>
      <c r="Q35" s="224"/>
      <c r="R35" s="226">
        <v>-345</v>
      </c>
      <c r="S35" s="226"/>
      <c r="T35" s="235">
        <v>-345</v>
      </c>
      <c r="U35" s="224"/>
      <c r="V35" s="226">
        <v>-698</v>
      </c>
      <c r="W35" s="226"/>
      <c r="X35" s="235">
        <v>-698</v>
      </c>
      <c r="Y35" s="226"/>
      <c r="Z35" s="237">
        <v>-0.32319819819819817</v>
      </c>
      <c r="AA35" s="226"/>
      <c r="AB35" s="237">
        <v>0.734375</v>
      </c>
      <c r="AC35" s="228"/>
      <c r="AD35" s="237">
        <v>0.48405797101449277</v>
      </c>
      <c r="AE35" s="228"/>
      <c r="AF35" s="237">
        <v>-0.50573065902578795</v>
      </c>
      <c r="AG35" s="228"/>
      <c r="AH35" s="237">
        <v>-1.8794523632315323E-3</v>
      </c>
      <c r="AI35" s="228"/>
      <c r="AJ35" s="237">
        <v>-3.3940802348336593E-3</v>
      </c>
      <c r="AK35" s="228"/>
      <c r="AL35" s="237">
        <v>-2.1823358666047204E-3</v>
      </c>
      <c r="AM35" s="237"/>
      <c r="AN35" s="237">
        <v>-1.6817127147230292E-3</v>
      </c>
      <c r="AO35" s="237"/>
      <c r="AP35" s="237">
        <v>-3.7104173422142367E-3</v>
      </c>
      <c r="AQ35" s="237"/>
      <c r="AR35" s="293"/>
      <c r="AS35" s="293"/>
      <c r="AT35" s="287"/>
      <c r="AU35" s="286"/>
      <c r="AV35" s="230"/>
      <c r="AW35" s="230"/>
      <c r="AX35" s="230"/>
      <c r="AY35" s="230"/>
      <c r="AZ35" s="230"/>
      <c r="BA35" s="230"/>
      <c r="BB35" s="230"/>
      <c r="BC35" s="230"/>
      <c r="BD35" s="230"/>
    </row>
    <row r="36" spans="1:56" s="221" customFormat="1" ht="12.75" customHeight="1" x14ac:dyDescent="0.35">
      <c r="A36" s="217"/>
      <c r="B36" s="222" t="s">
        <v>1167</v>
      </c>
      <c r="C36" s="222"/>
      <c r="D36" s="222"/>
      <c r="E36" s="222"/>
      <c r="F36" s="222"/>
      <c r="G36" s="222"/>
      <c r="H36" s="235">
        <v>-40783</v>
      </c>
      <c r="I36" s="224"/>
      <c r="J36" s="226">
        <v>-20589</v>
      </c>
      <c r="K36" s="222"/>
      <c r="L36" s="235">
        <v>-20589</v>
      </c>
      <c r="M36" s="224"/>
      <c r="N36" s="226">
        <v>-19595</v>
      </c>
      <c r="O36" s="224"/>
      <c r="P36" s="235">
        <v>-19595</v>
      </c>
      <c r="Q36" s="224"/>
      <c r="R36" s="226">
        <v>-29175</v>
      </c>
      <c r="S36" s="226"/>
      <c r="T36" s="235">
        <v>-29175</v>
      </c>
      <c r="U36" s="224"/>
      <c r="V36" s="226">
        <v>-16218</v>
      </c>
      <c r="W36" s="226"/>
      <c r="X36" s="235">
        <v>-16218</v>
      </c>
      <c r="Y36" s="226"/>
      <c r="Z36" s="237">
        <v>0.98081499830006313</v>
      </c>
      <c r="AA36" s="226"/>
      <c r="AB36" s="237">
        <v>5.0727226333248332E-2</v>
      </c>
      <c r="AC36" s="228"/>
      <c r="AD36" s="237">
        <v>-0.32836332476435304</v>
      </c>
      <c r="AE36" s="228"/>
      <c r="AF36" s="237">
        <v>0.7989271180170181</v>
      </c>
      <c r="AG36" s="228"/>
      <c r="AH36" s="237">
        <v>-0.12753694796950346</v>
      </c>
      <c r="AI36" s="228"/>
      <c r="AJ36" s="237">
        <v>-7.8694502201565555E-2</v>
      </c>
      <c r="AK36" s="228"/>
      <c r="AL36" s="237">
        <v>-8.3521233019764635E-2</v>
      </c>
      <c r="AM36" s="237"/>
      <c r="AN36" s="237">
        <v>-0.14221440131027355</v>
      </c>
      <c r="AO36" s="237"/>
      <c r="AP36" s="237">
        <v>-8.6211387472823059E-2</v>
      </c>
      <c r="AQ36" s="237"/>
      <c r="AR36" s="293"/>
      <c r="AS36" s="293"/>
      <c r="AT36" s="287"/>
      <c r="AU36" s="286"/>
      <c r="AV36" s="230"/>
      <c r="AW36" s="230"/>
      <c r="AX36" s="230"/>
      <c r="AY36" s="230"/>
      <c r="AZ36" s="230"/>
      <c r="BA36" s="230"/>
      <c r="BB36" s="230"/>
      <c r="BC36" s="230"/>
      <c r="BD36" s="230"/>
    </row>
    <row r="37" spans="1:56" s="221" customFormat="1" ht="12.75" customHeight="1" x14ac:dyDescent="0.35">
      <c r="A37" s="217"/>
      <c r="B37" s="222" t="s">
        <v>1168</v>
      </c>
      <c r="C37" s="222"/>
      <c r="D37" s="222"/>
      <c r="E37" s="222"/>
      <c r="F37" s="222"/>
      <c r="G37" s="222"/>
      <c r="H37" s="235">
        <v>-1207</v>
      </c>
      <c r="I37" s="224"/>
      <c r="J37" s="226">
        <v>-1073</v>
      </c>
      <c r="K37" s="222"/>
      <c r="L37" s="235">
        <v>-1073</v>
      </c>
      <c r="M37" s="224"/>
      <c r="N37" s="226">
        <v>-1019</v>
      </c>
      <c r="O37" s="224"/>
      <c r="P37" s="235">
        <v>-1019</v>
      </c>
      <c r="Q37" s="224"/>
      <c r="R37" s="226">
        <v>-899</v>
      </c>
      <c r="S37" s="226"/>
      <c r="T37" s="235">
        <v>-899</v>
      </c>
      <c r="U37" s="224"/>
      <c r="V37" s="226">
        <v>-485</v>
      </c>
      <c r="W37" s="226"/>
      <c r="X37" s="235">
        <v>-485</v>
      </c>
      <c r="Y37" s="226"/>
      <c r="Z37" s="237">
        <v>0.12488350419384897</v>
      </c>
      <c r="AA37" s="226"/>
      <c r="AB37" s="237">
        <v>5.2993130520117671E-2</v>
      </c>
      <c r="AC37" s="228"/>
      <c r="AD37" s="237">
        <v>0.13348164627363746</v>
      </c>
      <c r="AE37" s="228"/>
      <c r="AF37" s="237">
        <v>0.85360824742268049</v>
      </c>
      <c r="AG37" s="228"/>
      <c r="AH37" s="237">
        <v>-3.7745407694184017E-3</v>
      </c>
      <c r="AI37" s="228"/>
      <c r="AJ37" s="237">
        <v>-4.1011802837573382E-3</v>
      </c>
      <c r="AK37" s="228"/>
      <c r="AL37" s="237">
        <v>-4.3433598595121288E-3</v>
      </c>
      <c r="AM37" s="237"/>
      <c r="AN37" s="237">
        <v>-4.3822021174956616E-3</v>
      </c>
      <c r="AO37" s="237"/>
      <c r="AP37" s="237">
        <v>-2.5781553165815257E-3</v>
      </c>
      <c r="AQ37" s="237"/>
      <c r="AR37" s="293"/>
      <c r="AS37" s="293"/>
      <c r="AT37" s="287"/>
      <c r="AU37" s="286"/>
      <c r="AV37" s="230"/>
      <c r="AW37" s="230"/>
      <c r="AX37" s="230"/>
      <c r="AY37" s="230"/>
      <c r="AZ37" s="230"/>
      <c r="BA37" s="230"/>
      <c r="BB37" s="230"/>
      <c r="BC37" s="230"/>
      <c r="BD37" s="230"/>
    </row>
    <row r="38" spans="1:56" s="221" customFormat="1" ht="12.75" hidden="1" customHeight="1" x14ac:dyDescent="0.35">
      <c r="A38" s="217"/>
      <c r="B38" s="222" t="s">
        <v>1169</v>
      </c>
      <c r="C38" s="222"/>
      <c r="D38" s="222"/>
      <c r="E38" s="222"/>
      <c r="F38" s="222"/>
      <c r="G38" s="222"/>
      <c r="H38" s="235">
        <v>0</v>
      </c>
      <c r="I38" s="224"/>
      <c r="J38" s="226">
        <v>0</v>
      </c>
      <c r="K38" s="222"/>
      <c r="L38" s="235">
        <v>0</v>
      </c>
      <c r="M38" s="224"/>
      <c r="N38" s="226">
        <v>0</v>
      </c>
      <c r="O38" s="224"/>
      <c r="P38" s="235">
        <v>0</v>
      </c>
      <c r="Q38" s="224"/>
      <c r="R38" s="226">
        <v>0</v>
      </c>
      <c r="S38" s="226"/>
      <c r="T38" s="235">
        <v>0</v>
      </c>
      <c r="U38" s="224"/>
      <c r="V38" s="226">
        <v>0</v>
      </c>
      <c r="W38" s="226"/>
      <c r="X38" s="235">
        <v>0</v>
      </c>
      <c r="Y38" s="226"/>
      <c r="Z38" s="237" t="s">
        <v>2376</v>
      </c>
      <c r="AA38" s="226"/>
      <c r="AB38" s="237" t="s">
        <v>2376</v>
      </c>
      <c r="AC38" s="228"/>
      <c r="AD38" s="237" t="s">
        <v>2376</v>
      </c>
      <c r="AE38" s="228"/>
      <c r="AF38" s="237" t="s">
        <v>2376</v>
      </c>
      <c r="AG38" s="228"/>
      <c r="AH38" s="237">
        <v>0</v>
      </c>
      <c r="AI38" s="228"/>
      <c r="AJ38" s="237">
        <v>0</v>
      </c>
      <c r="AK38" s="228"/>
      <c r="AL38" s="237">
        <v>0</v>
      </c>
      <c r="AM38" s="237"/>
      <c r="AN38" s="237">
        <v>0</v>
      </c>
      <c r="AO38" s="237"/>
      <c r="AP38" s="237">
        <v>0</v>
      </c>
      <c r="AQ38" s="237"/>
      <c r="AR38" s="293"/>
      <c r="AS38" s="293"/>
      <c r="AT38" s="287"/>
      <c r="AU38" s="286"/>
      <c r="AV38" s="230"/>
      <c r="AW38" s="230"/>
      <c r="AX38" s="230"/>
      <c r="AY38" s="230"/>
      <c r="AZ38" s="230"/>
      <c r="BA38" s="230"/>
      <c r="BB38" s="230"/>
      <c r="BC38" s="230"/>
      <c r="BD38" s="230"/>
    </row>
    <row r="39" spans="1:56" s="221" customFormat="1" ht="12.75" customHeight="1" x14ac:dyDescent="0.35">
      <c r="A39" s="217"/>
      <c r="B39" s="222" t="s">
        <v>1170</v>
      </c>
      <c r="C39" s="222"/>
      <c r="D39" s="222"/>
      <c r="E39" s="222"/>
      <c r="F39" s="222"/>
      <c r="G39" s="222"/>
      <c r="H39" s="235">
        <v>-2336</v>
      </c>
      <c r="I39" s="224"/>
      <c r="J39" s="226">
        <v>-2429</v>
      </c>
      <c r="K39" s="222"/>
      <c r="L39" s="235">
        <v>-2429</v>
      </c>
      <c r="M39" s="224"/>
      <c r="N39" s="226">
        <v>-1407</v>
      </c>
      <c r="O39" s="224"/>
      <c r="P39" s="235">
        <v>-1407</v>
      </c>
      <c r="Q39" s="224"/>
      <c r="R39" s="226">
        <v>-668</v>
      </c>
      <c r="S39" s="226"/>
      <c r="T39" s="235">
        <v>-668</v>
      </c>
      <c r="U39" s="224"/>
      <c r="V39" s="226">
        <v>-533</v>
      </c>
      <c r="W39" s="226"/>
      <c r="X39" s="235">
        <v>-533</v>
      </c>
      <c r="Y39" s="226"/>
      <c r="Z39" s="237">
        <v>-3.8287361053931712E-2</v>
      </c>
      <c r="AA39" s="226"/>
      <c r="AB39" s="237">
        <v>0.72636815920398012</v>
      </c>
      <c r="AC39" s="228"/>
      <c r="AD39" s="237">
        <v>1.1062874251497008</v>
      </c>
      <c r="AE39" s="228"/>
      <c r="AF39" s="237">
        <v>0.25328330206378991</v>
      </c>
      <c r="AG39" s="228"/>
      <c r="AH39" s="237">
        <v>-7.3051592687335427E-3</v>
      </c>
      <c r="AI39" s="228"/>
      <c r="AJ39" s="237">
        <v>-9.2840325342465752E-3</v>
      </c>
      <c r="AK39" s="228"/>
      <c r="AL39" s="237">
        <v>-5.9971612584235178E-3</v>
      </c>
      <c r="AM39" s="237"/>
      <c r="AN39" s="237">
        <v>-3.2561857780724159E-3</v>
      </c>
      <c r="AO39" s="237"/>
      <c r="AP39" s="237">
        <v>-2.833312956160728E-3</v>
      </c>
      <c r="AQ39" s="237"/>
      <c r="AR39" s="293"/>
      <c r="AS39" s="293"/>
      <c r="AT39" s="287"/>
      <c r="AU39" s="286"/>
      <c r="AV39" s="230"/>
      <c r="AW39" s="230"/>
      <c r="AX39" s="230"/>
      <c r="AY39" s="230"/>
      <c r="AZ39" s="230"/>
      <c r="BA39" s="230"/>
      <c r="BB39" s="230"/>
      <c r="BC39" s="230"/>
      <c r="BD39" s="230"/>
    </row>
    <row r="40" spans="1:56" s="221" customFormat="1" ht="12.75" customHeight="1" x14ac:dyDescent="0.35">
      <c r="A40" s="217"/>
      <c r="B40" s="222" t="s">
        <v>1171</v>
      </c>
      <c r="C40" s="222"/>
      <c r="D40" s="222"/>
      <c r="E40" s="222"/>
      <c r="F40" s="222"/>
      <c r="G40" s="222"/>
      <c r="H40" s="235">
        <v>-31335</v>
      </c>
      <c r="I40" s="224"/>
      <c r="J40" s="226">
        <v>-7564</v>
      </c>
      <c r="K40" s="222"/>
      <c r="L40" s="235">
        <v>-7563</v>
      </c>
      <c r="M40" s="224"/>
      <c r="N40" s="226">
        <v>-10102</v>
      </c>
      <c r="O40" s="224"/>
      <c r="P40" s="235">
        <v>-10102</v>
      </c>
      <c r="Q40" s="224"/>
      <c r="R40" s="226">
        <v>-37085</v>
      </c>
      <c r="S40" s="226"/>
      <c r="T40" s="235">
        <v>-37085</v>
      </c>
      <c r="U40" s="224"/>
      <c r="V40" s="226">
        <v>-7435</v>
      </c>
      <c r="W40" s="226"/>
      <c r="X40" s="235">
        <v>-7435</v>
      </c>
      <c r="Y40" s="226"/>
      <c r="Z40" s="237">
        <v>3.1431971439904798</v>
      </c>
      <c r="AA40" s="226"/>
      <c r="AB40" s="237">
        <v>-0.25133636903583445</v>
      </c>
      <c r="AC40" s="228"/>
      <c r="AD40" s="237">
        <v>-0.72759875960630982</v>
      </c>
      <c r="AE40" s="228"/>
      <c r="AF40" s="237">
        <v>3.9878950907868189</v>
      </c>
      <c r="AG40" s="228"/>
      <c r="AH40" s="237">
        <v>-9.7991081201098271E-2</v>
      </c>
      <c r="AI40" s="228"/>
      <c r="AJ40" s="237">
        <v>-2.8907014432485324E-2</v>
      </c>
      <c r="AK40" s="228"/>
      <c r="AL40" s="237">
        <v>-4.30585096180486E-2</v>
      </c>
      <c r="AM40" s="237"/>
      <c r="AN40" s="237">
        <v>-0.18077193050870591</v>
      </c>
      <c r="AO40" s="237"/>
      <c r="AP40" s="237">
        <v>-3.9522855213986893E-2</v>
      </c>
      <c r="AQ40" s="237"/>
      <c r="AR40" s="293"/>
      <c r="AS40" s="293"/>
      <c r="AT40" s="287"/>
      <c r="AU40" s="286"/>
      <c r="AV40" s="230"/>
      <c r="AW40" s="230"/>
      <c r="AX40" s="230"/>
      <c r="AY40" s="230"/>
      <c r="AZ40" s="230"/>
      <c r="BA40" s="230"/>
      <c r="BB40" s="230"/>
      <c r="BC40" s="230"/>
      <c r="BD40" s="230"/>
    </row>
    <row r="41" spans="1:56" s="221" customFormat="1" ht="12.75" customHeight="1" x14ac:dyDescent="0.35">
      <c r="A41" s="217"/>
      <c r="B41" s="222"/>
      <c r="C41" s="222"/>
      <c r="D41" s="222"/>
      <c r="E41" s="222"/>
      <c r="F41" s="222"/>
      <c r="G41" s="222"/>
      <c r="H41" s="253">
        <v>-76262</v>
      </c>
      <c r="I41" s="224"/>
      <c r="J41" s="254">
        <v>-32543</v>
      </c>
      <c r="K41" s="222"/>
      <c r="L41" s="253">
        <v>-32542</v>
      </c>
      <c r="M41" s="224"/>
      <c r="N41" s="254">
        <v>-32635</v>
      </c>
      <c r="O41" s="224"/>
      <c r="P41" s="253">
        <v>-32635</v>
      </c>
      <c r="Q41" s="224"/>
      <c r="R41" s="254">
        <v>-68172</v>
      </c>
      <c r="S41" s="241"/>
      <c r="T41" s="253">
        <v>-68172</v>
      </c>
      <c r="U41" s="224"/>
      <c r="V41" s="254">
        <v>-25369</v>
      </c>
      <c r="W41" s="241"/>
      <c r="X41" s="253">
        <v>-25369</v>
      </c>
      <c r="Y41" s="241"/>
      <c r="Z41" s="255">
        <v>1.3434945608751767</v>
      </c>
      <c r="AA41" s="241"/>
      <c r="AB41" s="255">
        <v>-2.8497012409989253E-3</v>
      </c>
      <c r="AC41" s="243"/>
      <c r="AD41" s="255">
        <v>-0.5212843982866866</v>
      </c>
      <c r="AE41" s="243"/>
      <c r="AF41" s="255">
        <v>1.687216681776972</v>
      </c>
      <c r="AG41" s="243"/>
      <c r="AH41" s="255">
        <v>-0.2384871815719852</v>
      </c>
      <c r="AI41" s="243"/>
      <c r="AJ41" s="255">
        <v>-0.12438080968688846</v>
      </c>
      <c r="AK41" s="243"/>
      <c r="AL41" s="255">
        <v>-0.13910259962235361</v>
      </c>
      <c r="AM41" s="244"/>
      <c r="AN41" s="255">
        <v>-0.33230643242927055</v>
      </c>
      <c r="AO41" s="244"/>
      <c r="AP41" s="255">
        <v>-0.13485612830176644</v>
      </c>
      <c r="AQ41" s="244"/>
      <c r="AR41" s="291"/>
      <c r="AS41" s="291"/>
      <c r="AT41" s="286"/>
      <c r="AU41" s="286"/>
      <c r="AV41" s="230"/>
      <c r="AW41" s="230"/>
      <c r="AX41" s="230"/>
      <c r="AY41" s="230"/>
      <c r="AZ41" s="230"/>
      <c r="BA41" s="230"/>
      <c r="BB41" s="230"/>
      <c r="BC41" s="230"/>
      <c r="BD41" s="230"/>
    </row>
    <row r="42" spans="1:56" s="221" customFormat="1" ht="12.75" customHeight="1" x14ac:dyDescent="0.35">
      <c r="A42" s="217"/>
      <c r="B42" s="222"/>
      <c r="C42" s="222"/>
      <c r="D42" s="222"/>
      <c r="E42" s="222"/>
      <c r="F42" s="222"/>
      <c r="G42" s="222"/>
      <c r="H42" s="235"/>
      <c r="I42" s="224"/>
      <c r="J42" s="226"/>
      <c r="K42" s="222"/>
      <c r="L42" s="235"/>
      <c r="M42" s="224"/>
      <c r="N42" s="226"/>
      <c r="O42" s="224"/>
      <c r="P42" s="235"/>
      <c r="Q42" s="224"/>
      <c r="R42" s="226"/>
      <c r="S42" s="226"/>
      <c r="T42" s="235"/>
      <c r="U42" s="224"/>
      <c r="V42" s="226"/>
      <c r="W42" s="226"/>
      <c r="X42" s="235"/>
      <c r="Y42" s="226"/>
      <c r="Z42" s="245"/>
      <c r="AA42" s="226"/>
      <c r="AB42" s="245"/>
      <c r="AC42" s="228"/>
      <c r="AD42" s="245"/>
      <c r="AE42" s="228"/>
      <c r="AF42" s="245"/>
      <c r="AG42" s="228"/>
      <c r="AH42" s="245"/>
      <c r="AI42" s="228"/>
      <c r="AJ42" s="245"/>
      <c r="AK42" s="228"/>
      <c r="AL42" s="245"/>
      <c r="AM42" s="245"/>
      <c r="AN42" s="245"/>
      <c r="AO42" s="245"/>
      <c r="AP42" s="245"/>
      <c r="AQ42" s="245"/>
      <c r="AR42" s="294"/>
      <c r="AS42" s="294"/>
      <c r="AT42" s="286"/>
      <c r="AU42" s="286"/>
      <c r="AV42" s="230"/>
      <c r="AW42" s="230"/>
      <c r="AX42" s="230"/>
      <c r="AY42" s="230"/>
      <c r="AZ42" s="230"/>
      <c r="BA42" s="230"/>
      <c r="BB42" s="230"/>
      <c r="BC42" s="230"/>
      <c r="BD42" s="230"/>
    </row>
    <row r="43" spans="1:56" s="221" customFormat="1" ht="12.75" customHeight="1" x14ac:dyDescent="0.35">
      <c r="A43" s="217"/>
      <c r="B43" s="222" t="s">
        <v>1172</v>
      </c>
      <c r="C43" s="222"/>
      <c r="D43" s="222"/>
      <c r="E43" s="222"/>
      <c r="F43" s="222"/>
      <c r="G43" s="222"/>
      <c r="H43" s="232">
        <v>11361</v>
      </c>
      <c r="I43" s="224"/>
      <c r="J43" s="233">
        <v>989</v>
      </c>
      <c r="K43" s="222"/>
      <c r="L43" s="232">
        <v>989</v>
      </c>
      <c r="M43" s="224"/>
      <c r="N43" s="233">
        <v>1936</v>
      </c>
      <c r="O43" s="224"/>
      <c r="P43" s="232">
        <v>1936</v>
      </c>
      <c r="Q43" s="224"/>
      <c r="R43" s="233">
        <v>969</v>
      </c>
      <c r="S43" s="225"/>
      <c r="T43" s="232">
        <v>969</v>
      </c>
      <c r="U43" s="224"/>
      <c r="V43" s="233">
        <v>3866</v>
      </c>
      <c r="W43" s="225"/>
      <c r="X43" s="232">
        <v>3866</v>
      </c>
      <c r="Y43" s="225"/>
      <c r="Z43" s="234">
        <v>10.487360970677452</v>
      </c>
      <c r="AA43" s="225"/>
      <c r="AB43" s="234">
        <v>-0.48915289256198347</v>
      </c>
      <c r="AC43" s="231"/>
      <c r="AD43" s="234">
        <v>0.99793601651186781</v>
      </c>
      <c r="AE43" s="231"/>
      <c r="AF43" s="234">
        <v>-0.74935333678220384</v>
      </c>
      <c r="AG43" s="231"/>
      <c r="AH43" s="234">
        <v>3.5528216803117199E-2</v>
      </c>
      <c r="AI43" s="231"/>
      <c r="AJ43" s="234">
        <v>3.7801186399217222E-3</v>
      </c>
      <c r="AK43" s="231"/>
      <c r="AL43" s="234">
        <v>8.2519574955990972E-3</v>
      </c>
      <c r="AM43" s="227"/>
      <c r="AN43" s="234">
        <v>4.7234191900481608E-3</v>
      </c>
      <c r="AO43" s="227"/>
      <c r="AP43" s="234">
        <v>2.0550821554441604E-2</v>
      </c>
      <c r="AQ43" s="227"/>
      <c r="AR43" s="292"/>
      <c r="AS43" s="292"/>
      <c r="AT43" s="287"/>
      <c r="AU43" s="286"/>
      <c r="AV43" s="230"/>
      <c r="AW43" s="230"/>
      <c r="AX43" s="230"/>
      <c r="AY43" s="230"/>
      <c r="AZ43" s="230"/>
      <c r="BA43" s="230"/>
      <c r="BB43" s="230"/>
      <c r="BC43" s="230"/>
      <c r="BD43" s="230"/>
    </row>
    <row r="44" spans="1:56" s="221" customFormat="1" ht="12.75" customHeight="1" x14ac:dyDescent="0.35">
      <c r="A44" s="217"/>
      <c r="B44" s="222"/>
      <c r="C44" s="222"/>
      <c r="D44" s="222"/>
      <c r="E44" s="222"/>
      <c r="F44" s="222"/>
      <c r="G44" s="222"/>
      <c r="H44" s="235"/>
      <c r="I44" s="224"/>
      <c r="J44" s="226"/>
      <c r="K44" s="222"/>
      <c r="L44" s="235"/>
      <c r="M44" s="224"/>
      <c r="N44" s="226"/>
      <c r="O44" s="224"/>
      <c r="P44" s="235"/>
      <c r="Q44" s="224"/>
      <c r="R44" s="226"/>
      <c r="S44" s="226"/>
      <c r="T44" s="235"/>
      <c r="U44" s="224"/>
      <c r="V44" s="226"/>
      <c r="W44" s="226"/>
      <c r="X44" s="235"/>
      <c r="Y44" s="226"/>
      <c r="Z44" s="245"/>
      <c r="AA44" s="226"/>
      <c r="AB44" s="245"/>
      <c r="AC44" s="228"/>
      <c r="AD44" s="245"/>
      <c r="AE44" s="228"/>
      <c r="AF44" s="245"/>
      <c r="AG44" s="228"/>
      <c r="AH44" s="245"/>
      <c r="AI44" s="228"/>
      <c r="AJ44" s="245"/>
      <c r="AK44" s="228"/>
      <c r="AL44" s="245"/>
      <c r="AM44" s="245"/>
      <c r="AN44" s="245"/>
      <c r="AO44" s="245"/>
      <c r="AP44" s="245"/>
      <c r="AQ44" s="245"/>
      <c r="AR44" s="294"/>
      <c r="AS44" s="294"/>
      <c r="AT44" s="286"/>
      <c r="AU44" s="286"/>
      <c r="AV44" s="230"/>
      <c r="AW44" s="230"/>
      <c r="AX44" s="230"/>
      <c r="AY44" s="230"/>
      <c r="AZ44" s="230"/>
      <c r="BA44" s="230"/>
      <c r="BB44" s="230"/>
      <c r="BC44" s="230"/>
      <c r="BD44" s="230"/>
    </row>
    <row r="45" spans="1:56" s="221" customFormat="1" ht="12.75" customHeight="1" x14ac:dyDescent="0.35">
      <c r="A45" s="217"/>
      <c r="B45" s="218" t="s">
        <v>1173</v>
      </c>
      <c r="C45" s="218"/>
      <c r="D45" s="218"/>
      <c r="E45" s="218"/>
      <c r="F45" s="218"/>
      <c r="G45" s="218"/>
      <c r="H45" s="236"/>
      <c r="I45" s="239"/>
      <c r="J45" s="258"/>
      <c r="K45" s="218"/>
      <c r="L45" s="236"/>
      <c r="M45" s="239"/>
      <c r="N45" s="258"/>
      <c r="O45" s="239"/>
      <c r="P45" s="236"/>
      <c r="Q45" s="239"/>
      <c r="R45" s="258"/>
      <c r="S45" s="258"/>
      <c r="T45" s="236"/>
      <c r="U45" s="239"/>
      <c r="V45" s="258"/>
      <c r="W45" s="258"/>
      <c r="X45" s="236"/>
      <c r="Y45" s="258"/>
      <c r="Z45" s="259"/>
      <c r="AA45" s="258"/>
      <c r="AB45" s="259"/>
      <c r="AC45" s="260"/>
      <c r="AD45" s="259"/>
      <c r="AE45" s="260"/>
      <c r="AF45" s="259"/>
      <c r="AG45" s="260"/>
      <c r="AH45" s="259"/>
      <c r="AI45" s="260"/>
      <c r="AJ45" s="259"/>
      <c r="AK45" s="260"/>
      <c r="AL45" s="259"/>
      <c r="AM45" s="259"/>
      <c r="AN45" s="259"/>
      <c r="AO45" s="259"/>
      <c r="AP45" s="259"/>
      <c r="AQ45" s="259"/>
      <c r="AR45" s="294"/>
      <c r="AS45" s="294"/>
      <c r="AT45" s="286"/>
      <c r="AU45" s="286"/>
      <c r="AV45" s="230"/>
      <c r="AW45" s="230"/>
      <c r="AX45" s="230"/>
      <c r="AY45" s="230"/>
      <c r="AZ45" s="230"/>
      <c r="BA45" s="230"/>
      <c r="BB45" s="230"/>
      <c r="BC45" s="230"/>
      <c r="BD45" s="230"/>
    </row>
    <row r="46" spans="1:56" s="221" customFormat="1" ht="12.75" customHeight="1" x14ac:dyDescent="0.35">
      <c r="A46" s="217"/>
      <c r="B46" s="218" t="s">
        <v>1174</v>
      </c>
      <c r="C46" s="218"/>
      <c r="D46" s="218"/>
      <c r="E46" s="218"/>
      <c r="F46" s="218"/>
      <c r="G46" s="218"/>
      <c r="H46" s="304">
        <v>121115</v>
      </c>
      <c r="I46" s="239"/>
      <c r="J46" s="261">
        <v>114014</v>
      </c>
      <c r="K46" s="218"/>
      <c r="L46" s="304">
        <v>114014</v>
      </c>
      <c r="M46" s="239"/>
      <c r="N46" s="261">
        <v>110650</v>
      </c>
      <c r="O46" s="239"/>
      <c r="P46" s="239">
        <v>110650</v>
      </c>
      <c r="Q46" s="239"/>
      <c r="R46" s="261">
        <v>33285</v>
      </c>
      <c r="S46" s="261"/>
      <c r="T46" s="239">
        <v>33286</v>
      </c>
      <c r="U46" s="239"/>
      <c r="V46" s="261">
        <v>73307</v>
      </c>
      <c r="W46" s="261"/>
      <c r="X46" s="239">
        <v>73308</v>
      </c>
      <c r="Y46" s="261"/>
      <c r="Z46" s="262">
        <v>6.2281825039030236E-2</v>
      </c>
      <c r="AA46" s="261"/>
      <c r="AB46" s="262">
        <v>3.0402169001355617E-2</v>
      </c>
      <c r="AC46" s="263"/>
      <c r="AD46" s="262">
        <v>2.3242203929580003</v>
      </c>
      <c r="AE46" s="263"/>
      <c r="AF46" s="262">
        <v>-0.54594314399519828</v>
      </c>
      <c r="AG46" s="263"/>
      <c r="AH46" s="262">
        <v>0.37875186850713316</v>
      </c>
      <c r="AI46" s="263"/>
      <c r="AJ46" s="262">
        <v>0.43578002690802348</v>
      </c>
      <c r="AK46" s="263"/>
      <c r="AL46" s="262">
        <v>0.47163176492150838</v>
      </c>
      <c r="AM46" s="262"/>
      <c r="AN46" s="262">
        <v>0.16225359252832103</v>
      </c>
      <c r="AO46" s="262"/>
      <c r="AP46" s="262">
        <v>0.38968950504733707</v>
      </c>
      <c r="AQ46" s="262"/>
      <c r="AR46" s="295"/>
      <c r="AS46" s="295"/>
      <c r="AT46" s="286"/>
      <c r="AU46" s="286"/>
      <c r="AV46" s="230"/>
      <c r="AW46" s="230"/>
      <c r="AX46" s="230"/>
      <c r="AY46" s="230"/>
      <c r="AZ46" s="230"/>
      <c r="BA46" s="230"/>
      <c r="BB46" s="230"/>
      <c r="BC46" s="230"/>
      <c r="BD46" s="230"/>
    </row>
    <row r="47" spans="1:56" s="221" customFormat="1" ht="12.75" customHeight="1" x14ac:dyDescent="0.35">
      <c r="A47" s="217"/>
      <c r="B47" s="218"/>
      <c r="C47" s="218"/>
      <c r="D47" s="218"/>
      <c r="E47" s="218"/>
      <c r="F47" s="218"/>
      <c r="G47" s="218"/>
      <c r="H47" s="239"/>
      <c r="I47" s="239"/>
      <c r="J47" s="261"/>
      <c r="K47" s="218"/>
      <c r="L47" s="239"/>
      <c r="M47" s="239"/>
      <c r="N47" s="261"/>
      <c r="O47" s="239"/>
      <c r="P47" s="239"/>
      <c r="Q47" s="239"/>
      <c r="R47" s="261"/>
      <c r="S47" s="261"/>
      <c r="T47" s="239"/>
      <c r="U47" s="239"/>
      <c r="V47" s="261"/>
      <c r="W47" s="261"/>
      <c r="X47" s="239"/>
      <c r="Y47" s="261"/>
      <c r="Z47" s="262"/>
      <c r="AA47" s="261"/>
      <c r="AB47" s="262"/>
      <c r="AC47" s="263"/>
      <c r="AD47" s="262"/>
      <c r="AE47" s="263"/>
      <c r="AF47" s="262"/>
      <c r="AG47" s="263"/>
      <c r="AH47" s="262"/>
      <c r="AI47" s="263"/>
      <c r="AJ47" s="262"/>
      <c r="AK47" s="263"/>
      <c r="AL47" s="262"/>
      <c r="AM47" s="262"/>
      <c r="AN47" s="262"/>
      <c r="AO47" s="262"/>
      <c r="AP47" s="262"/>
      <c r="AQ47" s="262"/>
      <c r="AR47" s="295"/>
      <c r="AS47" s="295"/>
      <c r="AT47" s="286"/>
      <c r="AU47" s="286"/>
      <c r="AV47" s="230"/>
      <c r="AW47" s="230"/>
      <c r="AX47" s="230"/>
      <c r="AY47" s="230"/>
      <c r="AZ47" s="230"/>
      <c r="BA47" s="230"/>
      <c r="BB47" s="230"/>
      <c r="BC47" s="230"/>
      <c r="BD47" s="230"/>
    </row>
    <row r="48" spans="1:56" s="221" customFormat="1" ht="12.75" customHeight="1" x14ac:dyDescent="0.35">
      <c r="A48" s="217"/>
      <c r="B48" s="218" t="s">
        <v>2305</v>
      </c>
      <c r="C48" s="222"/>
      <c r="D48" s="222"/>
      <c r="E48" s="222"/>
      <c r="F48" s="222"/>
      <c r="G48" s="222"/>
      <c r="H48" s="238">
        <v>155718</v>
      </c>
      <c r="I48" s="256"/>
      <c r="J48" s="250">
        <v>148171</v>
      </c>
      <c r="K48" s="222"/>
      <c r="L48" s="238">
        <v>148171</v>
      </c>
      <c r="M48" s="256"/>
      <c r="N48" s="250">
        <v>144472</v>
      </c>
      <c r="O48" s="256"/>
      <c r="P48" s="249">
        <v>144472</v>
      </c>
      <c r="Q48" s="224"/>
      <c r="R48" s="226"/>
      <c r="S48" s="226"/>
      <c r="T48" s="249">
        <v>67220</v>
      </c>
      <c r="U48" s="224"/>
      <c r="V48" s="226"/>
      <c r="W48" s="226"/>
      <c r="X48" s="249">
        <v>107206</v>
      </c>
      <c r="Y48" s="226"/>
      <c r="Z48" s="257">
        <v>5.093439336982275E-2</v>
      </c>
      <c r="AA48" s="226"/>
      <c r="AB48" s="257">
        <v>2.5603577163741065E-2</v>
      </c>
      <c r="AC48" s="228"/>
      <c r="AD48" s="257">
        <v>1.1492412972329662</v>
      </c>
      <c r="AE48" s="228"/>
      <c r="AF48" s="257">
        <v>-0.37298285543719567</v>
      </c>
      <c r="AG48" s="228"/>
      <c r="AH48" s="257">
        <v>0.48696266738383986</v>
      </c>
      <c r="AI48" s="228"/>
      <c r="AJ48" s="257">
        <v>0.56633362891389427</v>
      </c>
      <c r="AK48" s="228"/>
      <c r="AL48" s="257">
        <v>0.61579380335960376</v>
      </c>
      <c r="AM48" s="257"/>
      <c r="AN48" s="257">
        <v>0.32766588024255661</v>
      </c>
      <c r="AO48" s="257"/>
      <c r="AP48" s="257">
        <v>0.56988395643183309</v>
      </c>
      <c r="AQ48" s="257"/>
      <c r="AR48" s="295"/>
      <c r="AS48" s="295"/>
      <c r="AT48" s="286"/>
      <c r="AU48" s="286"/>
      <c r="AV48" s="230"/>
      <c r="AW48" s="230"/>
      <c r="AX48" s="230"/>
      <c r="AY48" s="230"/>
      <c r="AZ48" s="230"/>
      <c r="BA48" s="230"/>
      <c r="BB48" s="230"/>
      <c r="BC48" s="230"/>
      <c r="BD48" s="230"/>
    </row>
    <row r="49" spans="1:56" s="221" customFormat="1" ht="12.75" customHeight="1" x14ac:dyDescent="0.35">
      <c r="A49" s="217"/>
      <c r="B49" s="218"/>
      <c r="C49" s="222"/>
      <c r="D49" s="222"/>
      <c r="E49" s="222"/>
      <c r="F49" s="222"/>
      <c r="G49" s="222"/>
      <c r="H49" s="249"/>
      <c r="I49" s="256"/>
      <c r="J49" s="250"/>
      <c r="K49" s="222"/>
      <c r="L49" s="249"/>
      <c r="M49" s="256"/>
      <c r="N49" s="250"/>
      <c r="O49" s="256"/>
      <c r="P49" s="249"/>
      <c r="Q49" s="224"/>
      <c r="R49" s="226"/>
      <c r="S49" s="226"/>
      <c r="T49" s="249"/>
      <c r="U49" s="224"/>
      <c r="V49" s="226"/>
      <c r="W49" s="226"/>
      <c r="X49" s="249"/>
      <c r="Y49" s="226"/>
      <c r="Z49" s="257"/>
      <c r="AA49" s="226"/>
      <c r="AB49" s="257"/>
      <c r="AC49" s="228"/>
      <c r="AD49" s="257"/>
      <c r="AE49" s="228"/>
      <c r="AF49" s="257"/>
      <c r="AG49" s="228"/>
      <c r="AH49" s="257"/>
      <c r="AI49" s="228"/>
      <c r="AJ49" s="257"/>
      <c r="AK49" s="228"/>
      <c r="AL49" s="257"/>
      <c r="AM49" s="257"/>
      <c r="AN49" s="257"/>
      <c r="AO49" s="257"/>
      <c r="AP49" s="257"/>
      <c r="AQ49" s="257"/>
      <c r="AR49" s="295"/>
      <c r="AS49" s="295"/>
      <c r="AT49" s="286"/>
      <c r="AU49" s="286"/>
      <c r="AV49" s="230"/>
      <c r="AW49" s="230"/>
      <c r="AX49" s="230"/>
      <c r="AY49" s="230"/>
      <c r="AZ49" s="230"/>
      <c r="BA49" s="230"/>
      <c r="BB49" s="230"/>
      <c r="BC49" s="230"/>
      <c r="BD49" s="230"/>
    </row>
    <row r="50" spans="1:56" s="221" customFormat="1" ht="12.75" customHeight="1" x14ac:dyDescent="0.35">
      <c r="A50" s="217"/>
      <c r="B50" s="266" t="s">
        <v>1175</v>
      </c>
      <c r="C50" s="266"/>
      <c r="D50" s="266"/>
      <c r="E50" s="266"/>
      <c r="F50" s="266"/>
      <c r="G50" s="266"/>
      <c r="H50" s="236"/>
      <c r="I50" s="256"/>
      <c r="J50" s="258"/>
      <c r="K50" s="266"/>
      <c r="L50" s="236"/>
      <c r="M50" s="256"/>
      <c r="N50" s="258"/>
      <c r="O50" s="256"/>
      <c r="P50" s="236"/>
      <c r="Q50" s="256"/>
      <c r="R50" s="258"/>
      <c r="S50" s="258"/>
      <c r="T50" s="236"/>
      <c r="U50" s="256"/>
      <c r="V50" s="258"/>
      <c r="W50" s="258"/>
      <c r="X50" s="236"/>
      <c r="Y50" s="258"/>
      <c r="Z50" s="259"/>
      <c r="AA50" s="258"/>
      <c r="AB50" s="259"/>
      <c r="AC50" s="260"/>
      <c r="AD50" s="259"/>
      <c r="AE50" s="260"/>
      <c r="AF50" s="259"/>
      <c r="AG50" s="260"/>
      <c r="AH50" s="259"/>
      <c r="AI50" s="260"/>
      <c r="AJ50" s="259"/>
      <c r="AK50" s="260"/>
      <c r="AL50" s="259"/>
      <c r="AM50" s="259"/>
      <c r="AN50" s="259"/>
      <c r="AO50" s="259"/>
      <c r="AP50" s="259"/>
      <c r="AQ50" s="259"/>
      <c r="AR50" s="294"/>
      <c r="AS50" s="294"/>
      <c r="AT50" s="286"/>
      <c r="AU50" s="286"/>
      <c r="AV50" s="230"/>
      <c r="AW50" s="230"/>
      <c r="AX50" s="230"/>
      <c r="AY50" s="230"/>
      <c r="AZ50" s="230"/>
      <c r="BA50" s="230"/>
      <c r="BB50" s="230"/>
      <c r="BC50" s="230"/>
      <c r="BD50" s="230"/>
    </row>
    <row r="51" spans="1:56" s="221" customFormat="1" ht="12.5" x14ac:dyDescent="0.35">
      <c r="A51" s="217"/>
      <c r="B51" s="222" t="s">
        <v>1176</v>
      </c>
      <c r="C51" s="222"/>
      <c r="D51" s="222"/>
      <c r="E51" s="222"/>
      <c r="F51" s="222"/>
      <c r="G51" s="222"/>
      <c r="H51" s="235">
        <v>15265</v>
      </c>
      <c r="I51" s="224"/>
      <c r="J51" s="226">
        <v>7947</v>
      </c>
      <c r="K51" s="222"/>
      <c r="L51" s="235">
        <v>7947</v>
      </c>
      <c r="M51" s="224"/>
      <c r="N51" s="226">
        <v>2349</v>
      </c>
      <c r="O51" s="224"/>
      <c r="P51" s="235">
        <v>2349</v>
      </c>
      <c r="Q51" s="224"/>
      <c r="R51" s="226">
        <v>4696</v>
      </c>
      <c r="S51" s="226"/>
      <c r="T51" s="235">
        <v>4696</v>
      </c>
      <c r="U51" s="224"/>
      <c r="V51" s="226">
        <v>4276</v>
      </c>
      <c r="W51" s="226"/>
      <c r="X51" s="235">
        <v>4276</v>
      </c>
      <c r="Y51" s="226"/>
      <c r="Z51" s="237">
        <v>0.92085063545992196</v>
      </c>
      <c r="AA51" s="226"/>
      <c r="AB51" s="237">
        <v>2.3831417624521074</v>
      </c>
      <c r="AC51" s="228"/>
      <c r="AD51" s="237">
        <v>-0.49978705281090285</v>
      </c>
      <c r="AE51" s="228"/>
      <c r="AF51" s="237">
        <v>9.8222637979419991E-2</v>
      </c>
      <c r="AG51" s="228"/>
      <c r="AH51" s="237">
        <v>4.773683914264449E-2</v>
      </c>
      <c r="AI51" s="228"/>
      <c r="AJ51" s="237">
        <v>3.0374724804305284E-2</v>
      </c>
      <c r="AK51" s="228"/>
      <c r="AL51" s="237">
        <v>1.0012318262997047E-2</v>
      </c>
      <c r="AM51" s="237"/>
      <c r="AN51" s="237">
        <v>2.289079103866477E-2</v>
      </c>
      <c r="AO51" s="237"/>
      <c r="AP51" s="237">
        <v>2.2730293059180624E-2</v>
      </c>
      <c r="AQ51" s="237"/>
      <c r="AR51" s="293"/>
      <c r="AS51" s="293"/>
      <c r="AT51" s="287"/>
      <c r="AU51" s="286"/>
      <c r="AV51" s="230"/>
      <c r="AW51" s="230"/>
      <c r="AX51" s="230"/>
      <c r="AY51" s="230"/>
      <c r="AZ51" s="230"/>
      <c r="BA51" s="230"/>
      <c r="BB51" s="230"/>
      <c r="BC51" s="230"/>
      <c r="BD51" s="230"/>
    </row>
    <row r="52" spans="1:56" s="221" customFormat="1" ht="12.75" customHeight="1" x14ac:dyDescent="0.35">
      <c r="A52" s="217"/>
      <c r="B52" s="222" t="s">
        <v>1177</v>
      </c>
      <c r="C52" s="222"/>
      <c r="D52" s="222"/>
      <c r="E52" s="222"/>
      <c r="F52" s="222"/>
      <c r="G52" s="222"/>
      <c r="H52" s="235">
        <v>-21559</v>
      </c>
      <c r="I52" s="224"/>
      <c r="J52" s="226">
        <v>-20931</v>
      </c>
      <c r="K52" s="222"/>
      <c r="L52" s="235">
        <v>-20930</v>
      </c>
      <c r="M52" s="224"/>
      <c r="N52" s="226">
        <v>-24115</v>
      </c>
      <c r="O52" s="224"/>
      <c r="P52" s="235">
        <v>-24115</v>
      </c>
      <c r="Q52" s="224"/>
      <c r="R52" s="226">
        <v>-20153</v>
      </c>
      <c r="S52" s="226"/>
      <c r="T52" s="235">
        <v>-20153</v>
      </c>
      <c r="U52" s="224"/>
      <c r="V52" s="226">
        <v>-20295</v>
      </c>
      <c r="W52" s="226"/>
      <c r="X52" s="235">
        <v>-20295</v>
      </c>
      <c r="Y52" s="226"/>
      <c r="Z52" s="237">
        <v>3.0052556139512632E-2</v>
      </c>
      <c r="AA52" s="226"/>
      <c r="AB52" s="237">
        <v>-0.13207547169811318</v>
      </c>
      <c r="AC52" s="228"/>
      <c r="AD52" s="237">
        <v>0.19659604029176792</v>
      </c>
      <c r="AE52" s="228"/>
      <c r="AF52" s="237">
        <v>-6.9967972406996815E-3</v>
      </c>
      <c r="AG52" s="228"/>
      <c r="AH52" s="237">
        <v>-6.7419490014822975E-2</v>
      </c>
      <c r="AI52" s="228"/>
      <c r="AJ52" s="237">
        <v>-7.9997859589041098E-2</v>
      </c>
      <c r="AK52" s="228"/>
      <c r="AL52" s="237">
        <v>-0.10278716684213443</v>
      </c>
      <c r="AM52" s="237"/>
      <c r="AN52" s="237">
        <v>-9.8236395187864367E-2</v>
      </c>
      <c r="AO52" s="237"/>
      <c r="AP52" s="237">
        <v>-0.10788383948458156</v>
      </c>
      <c r="AQ52" s="237"/>
      <c r="AR52" s="293"/>
      <c r="AS52" s="293"/>
      <c r="AT52" s="286"/>
      <c r="AU52" s="288"/>
      <c r="AV52" s="267"/>
      <c r="AW52" s="230"/>
      <c r="AX52" s="230"/>
      <c r="AY52" s="230"/>
      <c r="AZ52" s="230"/>
      <c r="BA52" s="230"/>
      <c r="BB52" s="230"/>
      <c r="BC52" s="230"/>
      <c r="BD52" s="230"/>
    </row>
    <row r="53" spans="1:56" s="221" customFormat="1" ht="12.75" customHeight="1" x14ac:dyDescent="0.35">
      <c r="A53" s="217"/>
      <c r="B53" s="264"/>
      <c r="C53" s="264"/>
      <c r="D53" s="264"/>
      <c r="E53" s="264"/>
      <c r="F53" s="264"/>
      <c r="G53" s="264"/>
      <c r="H53" s="246">
        <v>-6294</v>
      </c>
      <c r="I53" s="265"/>
      <c r="J53" s="247">
        <v>-12984</v>
      </c>
      <c r="K53" s="264"/>
      <c r="L53" s="246">
        <v>-12983</v>
      </c>
      <c r="M53" s="265"/>
      <c r="N53" s="247">
        <v>-21766</v>
      </c>
      <c r="O53" s="265"/>
      <c r="P53" s="246">
        <v>-21766</v>
      </c>
      <c r="Q53" s="265"/>
      <c r="R53" s="247">
        <v>-15457</v>
      </c>
      <c r="S53" s="225"/>
      <c r="T53" s="246">
        <v>-15457</v>
      </c>
      <c r="U53" s="265"/>
      <c r="V53" s="247">
        <v>-16019</v>
      </c>
      <c r="W53" s="225"/>
      <c r="X53" s="246">
        <v>-16019</v>
      </c>
      <c r="Y53" s="225"/>
      <c r="Z53" s="248">
        <v>-0.51521220056997619</v>
      </c>
      <c r="AA53" s="225"/>
      <c r="AB53" s="248">
        <v>-0.40351925020674451</v>
      </c>
      <c r="AC53" s="231"/>
      <c r="AD53" s="248">
        <v>0.40816458562463609</v>
      </c>
      <c r="AE53" s="231"/>
      <c r="AF53" s="248">
        <v>-3.5083338535489061E-2</v>
      </c>
      <c r="AG53" s="231"/>
      <c r="AH53" s="248">
        <v>-1.9682650872178475E-2</v>
      </c>
      <c r="AI53" s="231"/>
      <c r="AJ53" s="248">
        <v>-4.962313478473581E-2</v>
      </c>
      <c r="AK53" s="231"/>
      <c r="AL53" s="248">
        <v>-9.2774848579137384E-2</v>
      </c>
      <c r="AM53" s="227"/>
      <c r="AN53" s="248">
        <v>-7.5345604149199608E-2</v>
      </c>
      <c r="AO53" s="227"/>
      <c r="AP53" s="248">
        <v>-8.5153546425400947E-2</v>
      </c>
      <c r="AQ53" s="227"/>
      <c r="AR53" s="292"/>
      <c r="AS53" s="292"/>
      <c r="AT53" s="286"/>
      <c r="AU53" s="288"/>
      <c r="AV53" s="267"/>
      <c r="AW53" s="230"/>
      <c r="AX53" s="230"/>
      <c r="AY53" s="230"/>
      <c r="AZ53" s="230"/>
      <c r="BA53" s="230"/>
      <c r="BB53" s="230"/>
      <c r="BC53" s="230"/>
      <c r="BD53" s="230"/>
    </row>
    <row r="54" spans="1:56" s="221" customFormat="1" ht="12.75" customHeight="1" x14ac:dyDescent="0.35">
      <c r="A54" s="217"/>
      <c r="B54" s="266" t="s">
        <v>1178</v>
      </c>
      <c r="C54" s="266"/>
      <c r="D54" s="266"/>
      <c r="E54" s="266"/>
      <c r="F54" s="266"/>
      <c r="G54" s="266"/>
      <c r="H54" s="236"/>
      <c r="I54" s="256"/>
      <c r="J54" s="258"/>
      <c r="K54" s="266"/>
      <c r="L54" s="236"/>
      <c r="M54" s="256"/>
      <c r="N54" s="258"/>
      <c r="O54" s="256"/>
      <c r="P54" s="236"/>
      <c r="Q54" s="256"/>
      <c r="R54" s="258"/>
      <c r="S54" s="258"/>
      <c r="T54" s="236"/>
      <c r="U54" s="256"/>
      <c r="V54" s="258"/>
      <c r="W54" s="258"/>
      <c r="X54" s="236"/>
      <c r="Y54" s="258"/>
      <c r="Z54" s="259"/>
      <c r="AA54" s="258"/>
      <c r="AB54" s="259"/>
      <c r="AC54" s="260"/>
      <c r="AD54" s="259"/>
      <c r="AE54" s="260"/>
      <c r="AF54" s="259"/>
      <c r="AG54" s="260"/>
      <c r="AH54" s="259"/>
      <c r="AI54" s="260"/>
      <c r="AJ54" s="259"/>
      <c r="AK54" s="260"/>
      <c r="AL54" s="259"/>
      <c r="AM54" s="259"/>
      <c r="AN54" s="259"/>
      <c r="AO54" s="259"/>
      <c r="AP54" s="259"/>
      <c r="AQ54" s="259"/>
      <c r="AR54" s="294"/>
      <c r="AS54" s="294"/>
      <c r="AT54" s="286"/>
      <c r="AU54" s="286"/>
      <c r="AV54" s="230"/>
      <c r="AW54" s="230"/>
      <c r="AX54" s="230"/>
      <c r="AY54" s="230"/>
      <c r="AZ54" s="230"/>
      <c r="BA54" s="230"/>
      <c r="BB54" s="230"/>
      <c r="BC54" s="230"/>
      <c r="BD54" s="230"/>
    </row>
    <row r="55" spans="1:56" s="221" customFormat="1" ht="12.75" customHeight="1" x14ac:dyDescent="0.35">
      <c r="A55" s="217"/>
      <c r="B55" s="266" t="s">
        <v>1179</v>
      </c>
      <c r="C55" s="266"/>
      <c r="D55" s="266"/>
      <c r="E55" s="266"/>
      <c r="F55" s="266"/>
      <c r="G55" s="266"/>
      <c r="H55" s="249">
        <v>114821</v>
      </c>
      <c r="I55" s="256"/>
      <c r="J55" s="250">
        <v>101030</v>
      </c>
      <c r="K55" s="266"/>
      <c r="L55" s="249">
        <v>101031</v>
      </c>
      <c r="M55" s="256"/>
      <c r="N55" s="250">
        <v>88884</v>
      </c>
      <c r="O55" s="256"/>
      <c r="P55" s="249">
        <v>88884</v>
      </c>
      <c r="Q55" s="256"/>
      <c r="R55" s="250">
        <v>17828</v>
      </c>
      <c r="S55" s="250"/>
      <c r="T55" s="249">
        <v>17829</v>
      </c>
      <c r="U55" s="256"/>
      <c r="V55" s="250">
        <v>57288</v>
      </c>
      <c r="W55" s="250"/>
      <c r="X55" s="249">
        <v>57289</v>
      </c>
      <c r="Y55" s="250"/>
      <c r="Z55" s="257">
        <v>0.13649275964802876</v>
      </c>
      <c r="AA55" s="250"/>
      <c r="AB55" s="257">
        <v>0.13666126636965026</v>
      </c>
      <c r="AC55" s="252"/>
      <c r="AD55" s="257">
        <v>3.9853609288238268</v>
      </c>
      <c r="AE55" s="252"/>
      <c r="AF55" s="257">
        <v>-0.68878842360662607</v>
      </c>
      <c r="AG55" s="252"/>
      <c r="AH55" s="257">
        <v>0.3590692176349547</v>
      </c>
      <c r="AI55" s="252"/>
      <c r="AJ55" s="257">
        <v>0.38615689212328769</v>
      </c>
      <c r="AK55" s="252"/>
      <c r="AL55" s="257">
        <v>0.37885691634237101</v>
      </c>
      <c r="AM55" s="257"/>
      <c r="AN55" s="257">
        <v>8.690798837912142E-2</v>
      </c>
      <c r="AO55" s="257"/>
      <c r="AP55" s="257">
        <v>0.30453595862193611</v>
      </c>
      <c r="AQ55" s="257"/>
      <c r="AR55" s="295"/>
      <c r="AS55" s="295"/>
      <c r="AT55" s="286"/>
      <c r="AU55" s="286"/>
      <c r="AV55" s="230"/>
      <c r="AW55" s="230"/>
      <c r="AX55" s="230"/>
      <c r="AY55" s="230"/>
      <c r="AZ55" s="230"/>
      <c r="BA55" s="230"/>
      <c r="BB55" s="230"/>
      <c r="BC55" s="230"/>
      <c r="BD55" s="230"/>
    </row>
    <row r="56" spans="1:56" s="221" customFormat="1" ht="7.5" customHeight="1" x14ac:dyDescent="0.35">
      <c r="A56" s="217"/>
      <c r="B56" s="266"/>
      <c r="C56" s="266"/>
      <c r="D56" s="266"/>
      <c r="E56" s="266"/>
      <c r="F56" s="266"/>
      <c r="G56" s="266"/>
      <c r="H56" s="249"/>
      <c r="I56" s="256"/>
      <c r="J56" s="250"/>
      <c r="K56" s="266"/>
      <c r="L56" s="249"/>
      <c r="M56" s="256"/>
      <c r="N56" s="250"/>
      <c r="O56" s="256"/>
      <c r="P56" s="249"/>
      <c r="Q56" s="256"/>
      <c r="R56" s="250"/>
      <c r="S56" s="250"/>
      <c r="T56" s="249"/>
      <c r="U56" s="256"/>
      <c r="V56" s="250"/>
      <c r="W56" s="250"/>
      <c r="X56" s="249"/>
      <c r="Y56" s="250"/>
      <c r="Z56" s="251"/>
      <c r="AA56" s="250"/>
      <c r="AB56" s="251"/>
      <c r="AC56" s="252"/>
      <c r="AD56" s="251"/>
      <c r="AE56" s="252"/>
      <c r="AF56" s="251"/>
      <c r="AG56" s="252"/>
      <c r="AH56" s="251"/>
      <c r="AI56" s="252"/>
      <c r="AJ56" s="251"/>
      <c r="AK56" s="252"/>
      <c r="AL56" s="251"/>
      <c r="AM56" s="251"/>
      <c r="AN56" s="251"/>
      <c r="AO56" s="251"/>
      <c r="AP56" s="251"/>
      <c r="AQ56" s="251"/>
      <c r="AR56" s="205"/>
      <c r="AS56" s="205"/>
      <c r="AT56" s="286"/>
      <c r="AU56" s="286"/>
      <c r="AV56" s="230"/>
      <c r="AW56" s="230"/>
      <c r="AX56" s="230"/>
      <c r="AY56" s="230"/>
      <c r="AZ56" s="230"/>
      <c r="BA56" s="230"/>
      <c r="BB56" s="230"/>
      <c r="BC56" s="230"/>
      <c r="BD56" s="230"/>
    </row>
    <row r="57" spans="1:56" s="221" customFormat="1" ht="12.75" customHeight="1" x14ac:dyDescent="0.35">
      <c r="A57" s="217"/>
      <c r="B57" s="222" t="s">
        <v>1180</v>
      </c>
      <c r="C57" s="222"/>
      <c r="D57" s="222"/>
      <c r="E57" s="222"/>
      <c r="F57" s="222"/>
      <c r="G57" s="222"/>
      <c r="H57" s="235">
        <v>-10535</v>
      </c>
      <c r="I57" s="224"/>
      <c r="J57" s="226">
        <v>-9595</v>
      </c>
      <c r="K57" s="222"/>
      <c r="L57" s="235">
        <v>-9595</v>
      </c>
      <c r="M57" s="224"/>
      <c r="N57" s="226">
        <v>-8459</v>
      </c>
      <c r="O57" s="224"/>
      <c r="P57" s="235">
        <v>-8459</v>
      </c>
      <c r="Q57" s="224"/>
      <c r="R57" s="226">
        <v>-1902</v>
      </c>
      <c r="S57" s="226"/>
      <c r="T57" s="235">
        <v>-1901</v>
      </c>
      <c r="U57" s="224"/>
      <c r="V57" s="226">
        <v>-5494</v>
      </c>
      <c r="W57" s="226"/>
      <c r="X57" s="235">
        <v>-5493</v>
      </c>
      <c r="Y57" s="226"/>
      <c r="Z57" s="237">
        <v>9.7967691505992605E-2</v>
      </c>
      <c r="AA57" s="226"/>
      <c r="AB57" s="237">
        <v>0.13429483390471697</v>
      </c>
      <c r="AC57" s="228"/>
      <c r="AD57" s="237">
        <v>3.4497632824829036</v>
      </c>
      <c r="AE57" s="228"/>
      <c r="AF57" s="237">
        <v>-0.65392317494993635</v>
      </c>
      <c r="AG57" s="228"/>
      <c r="AH57" s="237">
        <v>-3.2945142506895495E-2</v>
      </c>
      <c r="AI57" s="228"/>
      <c r="AJ57" s="237">
        <v>-3.6673648483365948E-2</v>
      </c>
      <c r="AK57" s="228"/>
      <c r="AL57" s="237">
        <v>-3.6055427921111965E-2</v>
      </c>
      <c r="AM57" s="237"/>
      <c r="AN57" s="237">
        <v>-9.2664807846042849E-3</v>
      </c>
      <c r="AO57" s="237"/>
      <c r="AP57" s="237">
        <v>-2.9199602379344988E-2</v>
      </c>
      <c r="AQ57" s="237"/>
      <c r="AR57" s="293"/>
      <c r="AS57" s="293"/>
      <c r="AT57" s="286"/>
      <c r="AU57" s="286"/>
      <c r="AV57" s="230"/>
      <c r="AW57" s="230"/>
      <c r="AX57" s="230"/>
      <c r="AY57" s="230"/>
      <c r="AZ57" s="230"/>
      <c r="BA57" s="230"/>
      <c r="BB57" s="230"/>
      <c r="BC57" s="230"/>
      <c r="BD57" s="230"/>
    </row>
    <row r="58" spans="1:56" s="221" customFormat="1" ht="12.75" customHeight="1" x14ac:dyDescent="0.35">
      <c r="A58" s="217"/>
      <c r="B58" s="222" t="s">
        <v>1181</v>
      </c>
      <c r="C58" s="222"/>
      <c r="D58" s="222"/>
      <c r="E58" s="222"/>
      <c r="F58" s="222"/>
      <c r="G58" s="222"/>
      <c r="H58" s="232">
        <v>-29240</v>
      </c>
      <c r="I58" s="224"/>
      <c r="J58" s="233">
        <v>-26628</v>
      </c>
      <c r="K58" s="222"/>
      <c r="L58" s="232">
        <v>-26628</v>
      </c>
      <c r="M58" s="224"/>
      <c r="N58" s="233">
        <v>-23472</v>
      </c>
      <c r="O58" s="224"/>
      <c r="P58" s="232">
        <v>-23472</v>
      </c>
      <c r="Q58" s="224"/>
      <c r="R58" s="233">
        <v>-5212</v>
      </c>
      <c r="S58" s="225"/>
      <c r="T58" s="232">
        <v>-5212</v>
      </c>
      <c r="U58" s="224"/>
      <c r="V58" s="233">
        <v>-15076</v>
      </c>
      <c r="W58" s="225"/>
      <c r="X58" s="232">
        <v>-15076</v>
      </c>
      <c r="Y58" s="225"/>
      <c r="Z58" s="234">
        <v>9.8092233738921397E-2</v>
      </c>
      <c r="AA58" s="225"/>
      <c r="AB58" s="234">
        <v>0.13445807770961138</v>
      </c>
      <c r="AC58" s="231"/>
      <c r="AD58" s="234">
        <v>3.503453568687644</v>
      </c>
      <c r="AE58" s="231"/>
      <c r="AF58" s="234">
        <v>-0.65428495622180949</v>
      </c>
      <c r="AG58" s="231"/>
      <c r="AH58" s="234">
        <v>-9.1439579202811982E-2</v>
      </c>
      <c r="AI58" s="231"/>
      <c r="AJ58" s="234">
        <v>-0.1017765410958904</v>
      </c>
      <c r="AK58" s="231"/>
      <c r="AL58" s="234">
        <v>-0.10004645988466014</v>
      </c>
      <c r="AM58" s="227"/>
      <c r="AN58" s="234">
        <v>-2.5406048316337474E-2</v>
      </c>
      <c r="AO58" s="227"/>
      <c r="AP58" s="234">
        <v>-8.0140761964501192E-2</v>
      </c>
      <c r="AQ58" s="227"/>
      <c r="AR58" s="292"/>
      <c r="AS58" s="292"/>
      <c r="AT58" s="286"/>
      <c r="AU58" s="286"/>
      <c r="AV58" s="230"/>
      <c r="AW58" s="230"/>
      <c r="AX58" s="230"/>
      <c r="AY58" s="230"/>
      <c r="AZ58" s="230"/>
      <c r="BA58" s="230"/>
      <c r="BB58" s="230"/>
      <c r="BC58" s="230"/>
      <c r="BD58" s="230"/>
    </row>
    <row r="59" spans="1:56" s="221" customFormat="1" ht="5.25" customHeight="1" x14ac:dyDescent="0.35">
      <c r="A59" s="217"/>
      <c r="B59" s="222"/>
      <c r="C59" s="222"/>
      <c r="D59" s="222"/>
      <c r="E59" s="222"/>
      <c r="F59" s="222"/>
      <c r="G59" s="222"/>
      <c r="H59" s="235"/>
      <c r="I59" s="224"/>
      <c r="J59" s="226"/>
      <c r="K59" s="222"/>
      <c r="L59" s="235"/>
      <c r="M59" s="224"/>
      <c r="N59" s="226"/>
      <c r="O59" s="224"/>
      <c r="P59" s="235"/>
      <c r="Q59" s="224"/>
      <c r="R59" s="226"/>
      <c r="S59" s="226"/>
      <c r="T59" s="235"/>
      <c r="U59" s="224"/>
      <c r="V59" s="226"/>
      <c r="W59" s="226"/>
      <c r="X59" s="235"/>
      <c r="Y59" s="226"/>
      <c r="Z59" s="245"/>
      <c r="AA59" s="226"/>
      <c r="AB59" s="245"/>
      <c r="AC59" s="228"/>
      <c r="AD59" s="245"/>
      <c r="AE59" s="228"/>
      <c r="AF59" s="245"/>
      <c r="AG59" s="228"/>
      <c r="AH59" s="245"/>
      <c r="AI59" s="228"/>
      <c r="AJ59" s="245"/>
      <c r="AK59" s="228"/>
      <c r="AL59" s="245"/>
      <c r="AM59" s="245"/>
      <c r="AN59" s="245"/>
      <c r="AO59" s="245"/>
      <c r="AP59" s="245"/>
      <c r="AQ59" s="245"/>
      <c r="AR59" s="294"/>
      <c r="AS59" s="294"/>
      <c r="AT59" s="286"/>
      <c r="AU59" s="286"/>
      <c r="AV59" s="230"/>
      <c r="AW59" s="230"/>
      <c r="AX59" s="230"/>
      <c r="AY59" s="230"/>
      <c r="AZ59" s="230"/>
      <c r="BA59" s="230"/>
      <c r="BB59" s="230"/>
      <c r="BC59" s="230"/>
      <c r="BD59" s="230"/>
    </row>
    <row r="60" spans="1:56" s="221" customFormat="1" ht="12.75" hidden="1" customHeight="1" x14ac:dyDescent="0.35">
      <c r="A60" s="218"/>
      <c r="B60" s="266" t="s">
        <v>1182</v>
      </c>
      <c r="C60" s="266"/>
      <c r="D60" s="266"/>
      <c r="E60" s="266"/>
      <c r="F60" s="266"/>
      <c r="G60" s="266"/>
      <c r="H60" s="239">
        <v>75046</v>
      </c>
      <c r="I60" s="256"/>
      <c r="J60" s="261">
        <v>64807</v>
      </c>
      <c r="K60" s="266"/>
      <c r="L60" s="239">
        <v>64808</v>
      </c>
      <c r="M60" s="256"/>
      <c r="N60" s="261">
        <v>56953</v>
      </c>
      <c r="O60" s="256"/>
      <c r="P60" s="239">
        <v>56953</v>
      </c>
      <c r="Q60" s="256"/>
      <c r="R60" s="261">
        <v>10714</v>
      </c>
      <c r="S60" s="261"/>
      <c r="T60" s="239">
        <v>10716</v>
      </c>
      <c r="U60" s="256"/>
      <c r="V60" s="261">
        <v>36718</v>
      </c>
      <c r="W60" s="261"/>
      <c r="X60" s="239">
        <v>36720</v>
      </c>
      <c r="Y60" s="261"/>
      <c r="Z60" s="262">
        <v>0.15797432415751134</v>
      </c>
      <c r="AA60" s="261"/>
      <c r="AB60" s="262">
        <v>0.13792074166417922</v>
      </c>
      <c r="AC60" s="263"/>
      <c r="AD60" s="262">
        <v>4.3147629712579318</v>
      </c>
      <c r="AE60" s="263"/>
      <c r="AF60" s="262">
        <v>-0.7081699346405228</v>
      </c>
      <c r="AG60" s="263"/>
      <c r="AH60" s="262">
        <v>0.23468449592524721</v>
      </c>
      <c r="AI60" s="263"/>
      <c r="AJ60" s="262">
        <v>0.24770670254403132</v>
      </c>
      <c r="AK60" s="263"/>
      <c r="AL60" s="262">
        <v>0.24275502853659889</v>
      </c>
      <c r="AM60" s="262"/>
      <c r="AN60" s="262">
        <v>5.2235459278179658E-2</v>
      </c>
      <c r="AO60" s="262"/>
      <c r="AP60" s="262">
        <v>0.19519559427808994</v>
      </c>
      <c r="AQ60" s="262"/>
      <c r="AR60" s="295"/>
      <c r="AS60" s="295"/>
      <c r="AT60" s="286"/>
      <c r="AU60" s="286"/>
      <c r="AV60" s="230"/>
      <c r="AW60" s="230"/>
      <c r="AX60" s="230"/>
      <c r="AY60" s="230"/>
      <c r="AZ60" s="230"/>
      <c r="BA60" s="230"/>
      <c r="BB60" s="230"/>
      <c r="BC60" s="230"/>
      <c r="BD60" s="230"/>
    </row>
    <row r="61" spans="1:56" s="221" customFormat="1" ht="12.75" hidden="1" customHeight="1" x14ac:dyDescent="0.35">
      <c r="A61" s="218"/>
      <c r="B61" s="266"/>
      <c r="C61" s="266"/>
      <c r="D61" s="266"/>
      <c r="E61" s="266"/>
      <c r="F61" s="266"/>
      <c r="G61" s="266"/>
      <c r="H61" s="239"/>
      <c r="I61" s="256"/>
      <c r="J61" s="261"/>
      <c r="K61" s="266"/>
      <c r="L61" s="239"/>
      <c r="M61" s="256"/>
      <c r="N61" s="261"/>
      <c r="O61" s="256"/>
      <c r="P61" s="239"/>
      <c r="Q61" s="256"/>
      <c r="R61" s="261"/>
      <c r="S61" s="261"/>
      <c r="T61" s="239"/>
      <c r="U61" s="256"/>
      <c r="V61" s="261"/>
      <c r="W61" s="261"/>
      <c r="X61" s="239"/>
      <c r="Y61" s="261"/>
      <c r="Z61" s="268"/>
      <c r="AA61" s="261"/>
      <c r="AB61" s="268"/>
      <c r="AC61" s="263"/>
      <c r="AD61" s="268"/>
      <c r="AE61" s="263"/>
      <c r="AF61" s="268"/>
      <c r="AG61" s="263"/>
      <c r="AH61" s="268"/>
      <c r="AI61" s="263"/>
      <c r="AJ61" s="268"/>
      <c r="AK61" s="263"/>
      <c r="AL61" s="268"/>
      <c r="AM61" s="268"/>
      <c r="AN61" s="268"/>
      <c r="AO61" s="268"/>
      <c r="AP61" s="268"/>
      <c r="AQ61" s="268"/>
      <c r="AR61" s="205"/>
      <c r="AS61" s="205"/>
      <c r="AT61" s="286"/>
      <c r="AU61" s="286"/>
      <c r="AV61" s="230"/>
      <c r="AW61" s="230"/>
      <c r="AX61" s="230"/>
      <c r="AY61" s="230"/>
      <c r="AZ61" s="230"/>
      <c r="BA61" s="230"/>
      <c r="BB61" s="230"/>
      <c r="BC61" s="230"/>
      <c r="BD61" s="230"/>
    </row>
    <row r="62" spans="1:56" ht="12" hidden="1" customHeight="1" x14ac:dyDescent="0.35">
      <c r="A62" s="206"/>
      <c r="B62" s="222" t="s">
        <v>1183</v>
      </c>
      <c r="C62" s="206"/>
      <c r="D62" s="206"/>
      <c r="E62" s="206"/>
      <c r="F62" s="206"/>
      <c r="G62" s="206"/>
      <c r="H62" s="232">
        <v>0</v>
      </c>
      <c r="I62" s="269"/>
      <c r="J62" s="233">
        <v>0</v>
      </c>
      <c r="K62" s="206"/>
      <c r="L62" s="232">
        <v>0</v>
      </c>
      <c r="M62" s="269"/>
      <c r="N62" s="233">
        <v>0</v>
      </c>
      <c r="O62" s="269"/>
      <c r="P62" s="232">
        <v>0</v>
      </c>
      <c r="Q62" s="269"/>
      <c r="R62" s="233">
        <v>0</v>
      </c>
      <c r="S62" s="225"/>
      <c r="T62" s="232">
        <v>0</v>
      </c>
      <c r="U62" s="269"/>
      <c r="V62" s="233">
        <v>0</v>
      </c>
      <c r="W62" s="225"/>
      <c r="X62" s="232">
        <v>0</v>
      </c>
      <c r="Y62" s="225"/>
      <c r="Z62" s="234" t="s">
        <v>2376</v>
      </c>
      <c r="AA62" s="225"/>
      <c r="AB62" s="234" t="s">
        <v>2376</v>
      </c>
      <c r="AC62" s="231"/>
      <c r="AD62" s="234" t="s">
        <v>2376</v>
      </c>
      <c r="AE62" s="231"/>
      <c r="AF62" s="234" t="s">
        <v>2376</v>
      </c>
      <c r="AG62" s="231"/>
      <c r="AH62" s="234">
        <v>0</v>
      </c>
      <c r="AI62" s="231"/>
      <c r="AJ62" s="234">
        <v>0</v>
      </c>
      <c r="AK62" s="231"/>
      <c r="AL62" s="234">
        <v>0</v>
      </c>
      <c r="AM62" s="227"/>
      <c r="AN62" s="234">
        <v>0</v>
      </c>
      <c r="AO62" s="227"/>
      <c r="AP62" s="234">
        <v>0</v>
      </c>
      <c r="AQ62" s="227"/>
      <c r="AR62" s="292"/>
      <c r="AS62" s="292"/>
      <c r="AT62" s="229"/>
      <c r="AU62" s="229"/>
      <c r="AV62" s="270"/>
      <c r="AW62" s="270"/>
      <c r="AX62" s="270"/>
      <c r="AY62" s="270"/>
      <c r="AZ62" s="270"/>
      <c r="BA62" s="270"/>
      <c r="BB62" s="270"/>
      <c r="BC62" s="270"/>
      <c r="BD62" s="270"/>
    </row>
    <row r="63" spans="1:56" hidden="1" x14ac:dyDescent="0.35">
      <c r="A63" s="206"/>
      <c r="B63" s="206"/>
      <c r="C63" s="206"/>
      <c r="D63" s="206"/>
      <c r="E63" s="206"/>
      <c r="F63" s="206"/>
      <c r="G63" s="206"/>
      <c r="H63" s="271"/>
      <c r="I63" s="269"/>
      <c r="J63" s="272"/>
      <c r="K63" s="206"/>
      <c r="L63" s="271"/>
      <c r="M63" s="269"/>
      <c r="N63" s="272"/>
      <c r="O63" s="269"/>
      <c r="P63" s="271"/>
      <c r="Q63" s="269"/>
      <c r="R63" s="272"/>
      <c r="S63" s="272"/>
      <c r="T63" s="271"/>
      <c r="U63" s="269"/>
      <c r="V63" s="272"/>
      <c r="W63" s="272"/>
      <c r="X63" s="271"/>
      <c r="Y63" s="272"/>
      <c r="Z63" s="273"/>
      <c r="AA63" s="272"/>
      <c r="AB63" s="273"/>
      <c r="AC63" s="274"/>
      <c r="AD63" s="273"/>
      <c r="AE63" s="274"/>
      <c r="AF63" s="273"/>
      <c r="AG63" s="274"/>
      <c r="AH63" s="273"/>
      <c r="AI63" s="274"/>
      <c r="AJ63" s="273"/>
      <c r="AK63" s="274"/>
      <c r="AL63" s="273"/>
      <c r="AM63" s="273"/>
      <c r="AN63" s="273"/>
      <c r="AO63" s="273"/>
      <c r="AP63" s="273"/>
      <c r="AQ63" s="273"/>
      <c r="AR63" s="296"/>
      <c r="AS63" s="296"/>
      <c r="AT63" s="229"/>
      <c r="AU63" s="229"/>
      <c r="AV63" s="270"/>
      <c r="AW63" s="270"/>
      <c r="AX63" s="270"/>
      <c r="AY63" s="270"/>
      <c r="AZ63" s="270"/>
      <c r="BA63" s="270"/>
      <c r="BB63" s="270"/>
      <c r="BC63" s="270"/>
      <c r="BD63" s="270"/>
    </row>
    <row r="64" spans="1:56" ht="15" thickBot="1" x14ac:dyDescent="0.4">
      <c r="A64" s="206"/>
      <c r="B64" s="266" t="s">
        <v>2377</v>
      </c>
      <c r="C64" s="206"/>
      <c r="D64" s="206"/>
      <c r="E64" s="206"/>
      <c r="F64" s="206"/>
      <c r="G64" s="206"/>
      <c r="H64" s="275">
        <v>75046</v>
      </c>
      <c r="I64" s="269"/>
      <c r="J64" s="276">
        <v>64807</v>
      </c>
      <c r="K64" s="206"/>
      <c r="L64" s="275">
        <v>64808</v>
      </c>
      <c r="M64" s="269"/>
      <c r="N64" s="276">
        <v>56953</v>
      </c>
      <c r="O64" s="269"/>
      <c r="P64" s="275">
        <v>56953</v>
      </c>
      <c r="Q64" s="269"/>
      <c r="R64" s="276">
        <v>10714</v>
      </c>
      <c r="S64" s="261"/>
      <c r="T64" s="275">
        <v>10716</v>
      </c>
      <c r="U64" s="269"/>
      <c r="V64" s="276">
        <v>36718</v>
      </c>
      <c r="W64" s="261"/>
      <c r="X64" s="275">
        <v>36720</v>
      </c>
      <c r="Y64" s="261"/>
      <c r="Z64" s="277">
        <v>0.15797432415751134</v>
      </c>
      <c r="AA64" s="261"/>
      <c r="AB64" s="277">
        <v>0.13792074166417922</v>
      </c>
      <c r="AC64" s="263"/>
      <c r="AD64" s="277">
        <v>4.3147629712579318</v>
      </c>
      <c r="AE64" s="263"/>
      <c r="AF64" s="277">
        <v>-0.7081699346405228</v>
      </c>
      <c r="AG64" s="263"/>
      <c r="AH64" s="277">
        <v>0.23468449592524721</v>
      </c>
      <c r="AI64" s="263"/>
      <c r="AJ64" s="277">
        <v>0.24770670254403132</v>
      </c>
      <c r="AK64" s="263"/>
      <c r="AL64" s="277">
        <v>0.24275502853659889</v>
      </c>
      <c r="AM64" s="262"/>
      <c r="AN64" s="277">
        <v>5.2235459278179658E-2</v>
      </c>
      <c r="AO64" s="262"/>
      <c r="AP64" s="277">
        <v>0.19519559427808994</v>
      </c>
      <c r="AQ64" s="262"/>
      <c r="AR64" s="291"/>
      <c r="AS64" s="291"/>
      <c r="AT64" s="229"/>
      <c r="AU64" s="229"/>
      <c r="AV64" s="270"/>
      <c r="AW64" s="270"/>
      <c r="AX64" s="270"/>
      <c r="AY64" s="270"/>
      <c r="AZ64" s="270"/>
      <c r="BA64" s="270"/>
      <c r="BB64" s="270"/>
      <c r="BC64" s="270"/>
      <c r="BD64" s="270"/>
    </row>
    <row r="65" spans="1:56" ht="15" thickTop="1" x14ac:dyDescent="0.35">
      <c r="A65" s="206"/>
      <c r="B65" s="206"/>
      <c r="C65" s="206"/>
      <c r="D65" s="206"/>
      <c r="E65" s="206"/>
      <c r="F65" s="206"/>
      <c r="G65" s="206"/>
      <c r="H65" s="206"/>
      <c r="I65" s="206"/>
      <c r="J65" s="278"/>
      <c r="K65" s="206"/>
      <c r="L65" s="206"/>
      <c r="M65" s="206"/>
      <c r="N65" s="278"/>
      <c r="O65" s="206"/>
      <c r="P65" s="206"/>
      <c r="Q65" s="206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273"/>
      <c r="AC65" s="273"/>
      <c r="AD65" s="273"/>
      <c r="AE65" s="273"/>
      <c r="AF65" s="273"/>
      <c r="AG65" s="273"/>
      <c r="AH65" s="273"/>
      <c r="AI65" s="273"/>
      <c r="AJ65" s="273"/>
      <c r="AK65" s="273"/>
      <c r="AL65" s="273"/>
      <c r="AM65" s="273"/>
      <c r="AN65" s="273"/>
      <c r="AO65" s="273"/>
      <c r="AP65" s="273"/>
      <c r="AQ65" s="273"/>
      <c r="AR65" s="273"/>
      <c r="AS65" s="273"/>
      <c r="AT65" s="270"/>
      <c r="AU65" s="270"/>
      <c r="AV65" s="270"/>
      <c r="AW65" s="270"/>
      <c r="AX65" s="270"/>
      <c r="AY65" s="270"/>
      <c r="AZ65" s="270"/>
      <c r="BA65" s="270"/>
      <c r="BB65" s="270"/>
      <c r="BC65" s="270"/>
      <c r="BD65" s="270"/>
    </row>
    <row r="66" spans="1:56" x14ac:dyDescent="0.35">
      <c r="L66" s="279"/>
      <c r="M66" s="206"/>
      <c r="N66" s="278"/>
      <c r="O66" s="206"/>
      <c r="P66" s="206"/>
      <c r="Q66" s="206"/>
      <c r="R66" s="206"/>
      <c r="S66" s="206"/>
      <c r="T66" s="206"/>
      <c r="U66" s="206"/>
      <c r="V66" s="206"/>
      <c r="W66" s="206"/>
      <c r="X66" s="206"/>
      <c r="Y66" s="206"/>
      <c r="Z66" s="206"/>
      <c r="AA66" s="206"/>
      <c r="AB66" s="270"/>
      <c r="AC66" s="270"/>
      <c r="AD66" s="270"/>
      <c r="AE66" s="270"/>
      <c r="AF66" s="270"/>
      <c r="AG66" s="270"/>
      <c r="AH66" s="270"/>
      <c r="AI66" s="270"/>
      <c r="AJ66" s="270"/>
      <c r="AK66" s="270"/>
      <c r="AL66" s="270"/>
      <c r="AM66" s="270"/>
      <c r="AN66" s="270"/>
      <c r="AO66" s="270"/>
      <c r="AP66" s="270"/>
      <c r="AQ66" s="270"/>
      <c r="AR66" s="270"/>
      <c r="AS66" s="270"/>
      <c r="AT66" s="270"/>
      <c r="AU66" s="270"/>
      <c r="AV66" s="270"/>
      <c r="AW66" s="270"/>
      <c r="AX66" s="270"/>
      <c r="AY66" s="270"/>
      <c r="AZ66" s="270"/>
      <c r="BA66" s="270"/>
      <c r="BB66" s="270"/>
      <c r="BC66" s="270"/>
      <c r="BD66" s="270"/>
    </row>
    <row r="67" spans="1:56" ht="12.9" customHeight="1" x14ac:dyDescent="0.35">
      <c r="H67" s="279"/>
      <c r="L67" s="279"/>
      <c r="N67" s="202"/>
      <c r="AB67" s="270"/>
      <c r="AC67" s="270"/>
      <c r="AD67" s="270"/>
      <c r="AE67" s="270"/>
      <c r="AF67" s="270"/>
      <c r="AG67" s="270"/>
      <c r="AH67" s="270"/>
      <c r="AI67" s="270"/>
      <c r="AJ67" s="270"/>
      <c r="AK67" s="270"/>
      <c r="AL67" s="270"/>
      <c r="AM67" s="270"/>
      <c r="AN67" s="270"/>
      <c r="AO67" s="270"/>
      <c r="AP67" s="270"/>
      <c r="AQ67" s="270"/>
      <c r="AR67" s="270"/>
      <c r="AS67" s="270"/>
      <c r="AT67" s="270"/>
      <c r="AU67" s="270"/>
      <c r="AV67" s="270"/>
      <c r="AW67" s="270"/>
      <c r="AX67" s="270"/>
      <c r="AY67" s="270"/>
      <c r="AZ67" s="270"/>
      <c r="BA67" s="270"/>
      <c r="BB67" s="270"/>
      <c r="BC67" s="270"/>
      <c r="BD67" s="270"/>
    </row>
    <row r="68" spans="1:56" ht="12.9" customHeight="1" x14ac:dyDescent="0.35">
      <c r="L68" s="344"/>
      <c r="M68" s="344"/>
      <c r="N68" s="344"/>
      <c r="O68" s="344"/>
      <c r="AB68" s="270"/>
      <c r="AC68" s="270"/>
      <c r="AD68" s="270"/>
      <c r="AE68" s="270"/>
      <c r="AF68" s="270"/>
      <c r="AG68" s="270"/>
      <c r="AH68" s="270"/>
      <c r="AI68" s="270"/>
      <c r="AJ68" s="270"/>
      <c r="AK68" s="270"/>
      <c r="AL68" s="270"/>
      <c r="AM68" s="270"/>
      <c r="AN68" s="270"/>
      <c r="AO68" s="270"/>
      <c r="AP68" s="270"/>
      <c r="AQ68" s="270"/>
      <c r="AR68" s="270"/>
      <c r="AS68" s="270"/>
      <c r="AT68" s="270"/>
      <c r="AU68" s="270"/>
      <c r="AV68" s="270"/>
      <c r="AW68" s="270"/>
      <c r="AX68" s="270"/>
      <c r="AY68" s="270"/>
      <c r="AZ68" s="270"/>
      <c r="BA68" s="270"/>
      <c r="BB68" s="270"/>
      <c r="BC68" s="270"/>
      <c r="BD68" s="270"/>
    </row>
    <row r="69" spans="1:56" ht="12.9" customHeight="1" x14ac:dyDescent="0.35">
      <c r="L69" s="344"/>
      <c r="M69" s="344"/>
      <c r="N69" s="344"/>
      <c r="O69" s="344"/>
      <c r="P69" s="281"/>
      <c r="AB69" s="270"/>
      <c r="AC69" s="270"/>
      <c r="AD69" s="270"/>
      <c r="AE69" s="270"/>
      <c r="AF69" s="270"/>
      <c r="AG69" s="270"/>
      <c r="AH69" s="270"/>
      <c r="AI69" s="270"/>
      <c r="AJ69" s="270"/>
      <c r="AK69" s="270"/>
      <c r="AL69" s="270"/>
      <c r="AM69" s="270"/>
      <c r="AN69" s="270"/>
      <c r="AO69" s="270"/>
      <c r="AP69" s="270"/>
      <c r="AQ69" s="270"/>
      <c r="AR69" s="270"/>
      <c r="AS69" s="270"/>
      <c r="AT69" s="270"/>
      <c r="AU69" s="270"/>
      <c r="AV69" s="270"/>
      <c r="AW69" s="270"/>
      <c r="AX69" s="270"/>
      <c r="AY69" s="270"/>
      <c r="AZ69" s="270"/>
      <c r="BA69" s="270"/>
      <c r="BB69" s="270"/>
      <c r="BC69" s="270"/>
      <c r="BD69" s="270"/>
    </row>
    <row r="70" spans="1:56" x14ac:dyDescent="0.35">
      <c r="P70" s="281"/>
      <c r="AB70" s="270"/>
      <c r="AC70" s="270"/>
      <c r="AD70" s="270"/>
      <c r="AE70" s="270"/>
      <c r="AF70" s="270"/>
      <c r="AG70" s="270"/>
      <c r="AH70" s="270"/>
      <c r="AI70" s="270"/>
      <c r="AJ70" s="270"/>
      <c r="AK70" s="270"/>
      <c r="AL70" s="270"/>
      <c r="AM70" s="270"/>
      <c r="AN70" s="270"/>
      <c r="AO70" s="270"/>
      <c r="AP70" s="270"/>
      <c r="AQ70" s="270"/>
      <c r="AR70" s="270"/>
      <c r="AS70" s="270"/>
      <c r="AT70" s="270"/>
      <c r="AU70" s="270"/>
      <c r="AV70" s="270"/>
      <c r="AW70" s="270"/>
      <c r="AX70" s="270"/>
      <c r="AY70" s="270"/>
      <c r="AZ70" s="270"/>
      <c r="BA70" s="270"/>
      <c r="BB70" s="270"/>
      <c r="BC70" s="270"/>
      <c r="BD70" s="270"/>
    </row>
    <row r="71" spans="1:56" x14ac:dyDescent="0.35">
      <c r="P71" s="281"/>
      <c r="AB71" s="270"/>
      <c r="AC71" s="270"/>
      <c r="AD71" s="270"/>
      <c r="AE71" s="270"/>
      <c r="AF71" s="270"/>
      <c r="AG71" s="270"/>
      <c r="AH71" s="270"/>
      <c r="AI71" s="270"/>
      <c r="AJ71" s="270"/>
      <c r="AK71" s="270"/>
      <c r="AL71" s="270"/>
      <c r="AM71" s="270"/>
      <c r="AN71" s="270"/>
      <c r="AO71" s="270"/>
      <c r="AP71" s="270"/>
      <c r="AQ71" s="270"/>
      <c r="AR71" s="270"/>
      <c r="AS71" s="270"/>
      <c r="AT71" s="270"/>
      <c r="AU71" s="270"/>
      <c r="AV71" s="270"/>
      <c r="AW71" s="270"/>
      <c r="AX71" s="270"/>
      <c r="AY71" s="270"/>
      <c r="AZ71" s="270"/>
      <c r="BA71" s="270"/>
      <c r="BB71" s="270"/>
      <c r="BC71" s="270"/>
      <c r="BD71" s="270"/>
    </row>
    <row r="72" spans="1:56" x14ac:dyDescent="0.35">
      <c r="A72" s="344"/>
      <c r="B72" s="344"/>
      <c r="C72" s="344"/>
      <c r="D72" s="344"/>
      <c r="E72" s="280"/>
      <c r="F72" s="280"/>
      <c r="G72" s="280"/>
      <c r="H72" s="280"/>
      <c r="I72" s="280"/>
      <c r="J72" s="280"/>
      <c r="K72" s="280"/>
      <c r="P72" s="281"/>
      <c r="AB72" s="270"/>
      <c r="AC72" s="270"/>
      <c r="AD72" s="270"/>
      <c r="AE72" s="270"/>
      <c r="AF72" s="270"/>
      <c r="AG72" s="270"/>
      <c r="AH72" s="270"/>
      <c r="AI72" s="270"/>
      <c r="AJ72" s="270"/>
      <c r="AK72" s="270"/>
      <c r="AL72" s="270"/>
      <c r="AM72" s="270"/>
      <c r="AN72" s="270"/>
      <c r="AO72" s="270"/>
      <c r="AP72" s="270"/>
      <c r="AQ72" s="270"/>
      <c r="AR72" s="270"/>
      <c r="AS72" s="270"/>
      <c r="AT72" s="270"/>
      <c r="AU72" s="270"/>
      <c r="AV72" s="270"/>
      <c r="AW72" s="270"/>
      <c r="AX72" s="270"/>
      <c r="AY72" s="270"/>
      <c r="AZ72" s="270"/>
      <c r="BA72" s="270"/>
      <c r="BB72" s="270"/>
      <c r="BC72" s="270"/>
      <c r="BD72" s="270"/>
    </row>
    <row r="73" spans="1:56" x14ac:dyDescent="0.35">
      <c r="A73" s="344"/>
      <c r="B73" s="344"/>
      <c r="C73" s="344"/>
      <c r="D73" s="344"/>
      <c r="E73" s="280"/>
      <c r="F73" s="280"/>
      <c r="G73" s="280"/>
      <c r="H73" s="280"/>
      <c r="I73" s="280"/>
      <c r="J73" s="280"/>
      <c r="K73" s="280"/>
      <c r="P73" s="281"/>
      <c r="AB73" s="270"/>
      <c r="AC73" s="270"/>
      <c r="AD73" s="270"/>
      <c r="AE73" s="270"/>
      <c r="AF73" s="270"/>
      <c r="AG73" s="270"/>
      <c r="AH73" s="270"/>
      <c r="AI73" s="270"/>
      <c r="AJ73" s="270"/>
      <c r="AK73" s="270"/>
      <c r="AL73" s="270"/>
      <c r="AM73" s="270"/>
      <c r="AN73" s="270"/>
      <c r="AO73" s="270"/>
      <c r="AP73" s="270"/>
      <c r="AQ73" s="270"/>
      <c r="AR73" s="270"/>
      <c r="AS73" s="270"/>
      <c r="AT73" s="270"/>
      <c r="AU73" s="270"/>
      <c r="AV73" s="270"/>
      <c r="AW73" s="270"/>
      <c r="AX73" s="270"/>
      <c r="AY73" s="270"/>
      <c r="AZ73" s="270"/>
      <c r="BA73" s="270"/>
      <c r="BB73" s="270"/>
      <c r="BC73" s="270"/>
      <c r="BD73" s="270"/>
    </row>
    <row r="74" spans="1:56" x14ac:dyDescent="0.35">
      <c r="A74" s="344"/>
      <c r="B74" s="344"/>
      <c r="C74" s="344"/>
      <c r="D74" s="344"/>
      <c r="E74" s="280"/>
      <c r="F74" s="280"/>
      <c r="G74" s="280"/>
      <c r="H74" s="280"/>
      <c r="I74" s="280"/>
      <c r="J74" s="280"/>
      <c r="K74" s="280"/>
      <c r="P74" s="283"/>
      <c r="AB74" s="270"/>
      <c r="AC74" s="270"/>
      <c r="AD74" s="270"/>
      <c r="AE74" s="270"/>
      <c r="AF74" s="270"/>
      <c r="AG74" s="270"/>
      <c r="AH74" s="270"/>
      <c r="AI74" s="270"/>
      <c r="AJ74" s="270"/>
      <c r="AK74" s="270"/>
      <c r="AL74" s="270"/>
      <c r="AM74" s="270"/>
      <c r="AN74" s="270"/>
      <c r="AO74" s="270"/>
      <c r="AP74" s="270"/>
      <c r="AQ74" s="270"/>
      <c r="AR74" s="270"/>
      <c r="AS74" s="270"/>
      <c r="AT74" s="270"/>
      <c r="AU74" s="270"/>
      <c r="AV74" s="270"/>
      <c r="AW74" s="270"/>
      <c r="AX74" s="270"/>
      <c r="AY74" s="270"/>
      <c r="AZ74" s="270"/>
      <c r="BA74" s="270"/>
      <c r="BB74" s="270"/>
      <c r="BC74" s="270"/>
      <c r="BD74" s="270"/>
    </row>
    <row r="75" spans="1:56" x14ac:dyDescent="0.35">
      <c r="P75" s="281"/>
      <c r="AB75" s="270"/>
      <c r="AC75" s="270"/>
      <c r="AD75" s="270"/>
      <c r="AE75" s="270"/>
      <c r="AF75" s="270"/>
      <c r="AG75" s="270"/>
      <c r="AH75" s="270"/>
      <c r="AI75" s="270"/>
      <c r="AJ75" s="270"/>
      <c r="AK75" s="270"/>
      <c r="AL75" s="270"/>
      <c r="AM75" s="270"/>
      <c r="AN75" s="270"/>
      <c r="AO75" s="270"/>
      <c r="AP75" s="270"/>
      <c r="AQ75" s="270"/>
      <c r="AR75" s="270"/>
      <c r="AS75" s="270"/>
      <c r="AT75" s="270"/>
      <c r="AU75" s="270"/>
      <c r="AV75" s="270"/>
      <c r="AW75" s="270"/>
      <c r="AX75" s="270"/>
      <c r="AY75" s="270"/>
      <c r="AZ75" s="270"/>
      <c r="BA75" s="270"/>
      <c r="BB75" s="270"/>
      <c r="BC75" s="270"/>
      <c r="BD75" s="270"/>
    </row>
    <row r="76" spans="1:56" x14ac:dyDescent="0.35">
      <c r="P76" s="281"/>
    </row>
    <row r="79" spans="1:56" x14ac:dyDescent="0.35">
      <c r="P79" s="284"/>
    </row>
  </sheetData>
  <mergeCells count="13">
    <mergeCell ref="AH9:AP9"/>
    <mergeCell ref="A74:D74"/>
    <mergeCell ref="A1:AP1"/>
    <mergeCell ref="A2:AP2"/>
    <mergeCell ref="A4:AP4"/>
    <mergeCell ref="A6:AP6"/>
    <mergeCell ref="A5:AP5"/>
    <mergeCell ref="A72:D72"/>
    <mergeCell ref="A73:D73"/>
    <mergeCell ref="L68:O68"/>
    <mergeCell ref="L69:O69"/>
    <mergeCell ref="Z8:AP8"/>
    <mergeCell ref="Z9:AF9"/>
  </mergeCells>
  <conditionalFormatting sqref="Z8:Z9 AG9:AH9">
    <cfRule type="expression" dxfId="6" priority="7">
      <formula>$C$3="Milhares"</formula>
    </cfRule>
  </conditionalFormatting>
  <printOptions horizontalCentered="1"/>
  <pageMargins left="0.19685039370078741" right="0.19685039370078741" top="0.35433070866141736" bottom="0.35433070866141736" header="0.31496062992125984" footer="0.31496062992125984"/>
  <pageSetup paperSize="9" scale="75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2" id="{162B91AC-27A1-4D7D-A549-833D9D517C7B}">
            <xm:f>BP!#REF!="Milhares"</xm:f>
            <x14:dxf>
              <numFmt numFmtId="165" formatCode="_(* #,##0_);_(* \(#,##0\);_(* &quot;-&quot;??_);_(@_)"/>
            </x14:dxf>
          </x14:cfRule>
          <xm:sqref>L13:AS64 H13:J64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15"/>
  <dimension ref="A1:S60"/>
  <sheetViews>
    <sheetView showGridLines="0" zoomScale="120" zoomScaleNormal="120" zoomScaleSheetLayoutView="120" workbookViewId="0">
      <selection activeCell="E107" sqref="E107"/>
    </sheetView>
  </sheetViews>
  <sheetFormatPr defaultRowHeight="14.5" x14ac:dyDescent="0.35"/>
  <cols>
    <col min="1" max="1" width="1.6328125" customWidth="1"/>
    <col min="2" max="6" width="11.54296875" customWidth="1"/>
    <col min="7" max="7" width="18.08984375" customWidth="1"/>
    <col min="8" max="8" width="1.81640625" customWidth="1"/>
    <col min="9" max="9" width="18.08984375" customWidth="1"/>
    <col min="10" max="10" width="1.6328125" hidden="1" customWidth="1"/>
    <col min="11" max="11" width="15.36328125" hidden="1" customWidth="1"/>
    <col min="12" max="12" width="1.6328125" customWidth="1"/>
    <col min="13" max="13" width="13.08984375" hidden="1" customWidth="1"/>
    <col min="14" max="15" width="12.36328125" hidden="1" customWidth="1"/>
    <col min="16" max="16" width="13.36328125" hidden="1" customWidth="1"/>
    <col min="17" max="17" width="12.36328125" hidden="1" customWidth="1"/>
    <col min="18" max="18" width="8.90625" customWidth="1"/>
    <col min="19" max="19" width="11.453125" bestFit="1" customWidth="1"/>
  </cols>
  <sheetData>
    <row r="1" spans="1:19" ht="21.75" customHeight="1" x14ac:dyDescent="0.35">
      <c r="A1" s="340" t="s">
        <v>1107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9" ht="23.25" customHeight="1" x14ac:dyDescent="0.35">
      <c r="A2" s="345" t="s">
        <v>0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</row>
    <row r="3" spans="1:19" ht="20.25" customHeight="1" x14ac:dyDescent="0.3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9" x14ac:dyDescent="0.35">
      <c r="A4" s="340" t="s">
        <v>1184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</row>
    <row r="5" spans="1:19" x14ac:dyDescent="0.35">
      <c r="A5" s="341" t="s">
        <v>2375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</row>
    <row r="6" spans="1:19" x14ac:dyDescent="0.35">
      <c r="A6" s="342" t="s">
        <v>1109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</row>
    <row r="7" spans="1:19" s="6" customFormat="1" ht="12.75" customHeight="1" x14ac:dyDescent="0.3"/>
    <row r="8" spans="1:19" s="6" customFormat="1" ht="12.75" customHeight="1" x14ac:dyDescent="0.3"/>
    <row r="9" spans="1:19" s="6" customFormat="1" ht="12.75" customHeight="1" x14ac:dyDescent="0.3">
      <c r="A9" s="9"/>
      <c r="B9" s="9"/>
      <c r="C9" s="9"/>
      <c r="D9" s="9"/>
      <c r="E9" s="9"/>
      <c r="F9" s="9"/>
      <c r="G9" s="297">
        <v>44926</v>
      </c>
      <c r="H9" s="303"/>
      <c r="I9" s="297">
        <v>44561</v>
      </c>
      <c r="J9" s="9"/>
      <c r="K9" s="65">
        <v>44196</v>
      </c>
      <c r="L9" s="9"/>
      <c r="M9" s="9"/>
      <c r="N9" s="9"/>
      <c r="O9" s="9"/>
    </row>
    <row r="10" spans="1:19" s="4" customFormat="1" ht="12.75" customHeight="1" x14ac:dyDescent="0.35">
      <c r="A10" s="12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</row>
    <row r="11" spans="1:19" s="4" customFormat="1" ht="12.75" customHeight="1" x14ac:dyDescent="0.35">
      <c r="A11" s="12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</row>
    <row r="12" spans="1:19" s="4" customFormat="1" ht="12.75" customHeight="1" x14ac:dyDescent="0.35">
      <c r="A12" s="12"/>
      <c r="B12" s="26" t="s">
        <v>2377</v>
      </c>
      <c r="C12"/>
      <c r="D12"/>
      <c r="E12"/>
      <c r="F12"/>
      <c r="G12" s="146">
        <v>75046</v>
      </c>
      <c r="H12"/>
      <c r="I12" s="146">
        <v>64808</v>
      </c>
      <c r="J12" s="122"/>
      <c r="K12" s="146">
        <v>56953</v>
      </c>
      <c r="L12" s="122"/>
      <c r="M12"/>
      <c r="N12"/>
      <c r="O12"/>
      <c r="P12"/>
      <c r="Q12"/>
    </row>
    <row r="13" spans="1:19" s="4" customFormat="1" ht="12.75" customHeight="1" x14ac:dyDescent="0.35">
      <c r="A13" s="12"/>
      <c r="B13" s="24"/>
      <c r="C13"/>
      <c r="D13"/>
      <c r="E13"/>
      <c r="F13"/>
      <c r="G13" s="11"/>
      <c r="H13"/>
      <c r="I13" s="11"/>
      <c r="J13" s="122"/>
      <c r="K13" s="11"/>
      <c r="L13" s="122"/>
      <c r="M13"/>
      <c r="N13"/>
      <c r="O13"/>
      <c r="P13"/>
      <c r="Q13"/>
    </row>
    <row r="14" spans="1:19" s="4" customFormat="1" ht="12.75" customHeight="1" thickBot="1" x14ac:dyDescent="0.4">
      <c r="A14" s="12"/>
      <c r="B14" s="13" t="s">
        <v>1185</v>
      </c>
      <c r="C14"/>
      <c r="D14"/>
      <c r="E14"/>
      <c r="F14"/>
      <c r="G14" s="11"/>
      <c r="H14"/>
      <c r="I14" s="11"/>
      <c r="J14" s="122"/>
      <c r="K14" s="11"/>
      <c r="L14" s="122"/>
      <c r="M14"/>
      <c r="N14"/>
      <c r="O14"/>
      <c r="P14" s="4">
        <v>2018</v>
      </c>
      <c r="Q14">
        <v>2019</v>
      </c>
    </row>
    <row r="15" spans="1:19" s="4" customFormat="1" ht="12.75" customHeight="1" thickBot="1" x14ac:dyDescent="0.4">
      <c r="A15" s="12"/>
      <c r="B15" s="17" t="s">
        <v>1186</v>
      </c>
      <c r="C15"/>
      <c r="D15"/>
      <c r="E15"/>
      <c r="F15"/>
      <c r="G15" s="11">
        <v>9566</v>
      </c>
      <c r="H15"/>
      <c r="I15" s="11">
        <v>9566</v>
      </c>
      <c r="J15" s="122"/>
      <c r="K15" s="11">
        <v>9566</v>
      </c>
      <c r="L15" s="122"/>
      <c r="M15" s="79">
        <v>984</v>
      </c>
      <c r="N15" s="76"/>
      <c r="O15"/>
      <c r="P15" s="80"/>
      <c r="Q15" s="80"/>
    </row>
    <row r="16" spans="1:19" s="4" customFormat="1" ht="12.75" customHeight="1" thickBot="1" x14ac:dyDescent="0.4">
      <c r="A16" s="12"/>
      <c r="B16" s="17" t="s">
        <v>1187</v>
      </c>
      <c r="C16"/>
      <c r="D16"/>
      <c r="E16"/>
      <c r="F16"/>
      <c r="G16" s="11">
        <v>-3252</v>
      </c>
      <c r="H16"/>
      <c r="I16" s="11">
        <v>-4878</v>
      </c>
      <c r="J16" s="122"/>
      <c r="K16" s="11">
        <v>-1626</v>
      </c>
      <c r="L16" s="122"/>
      <c r="M16" s="77">
        <v>985</v>
      </c>
      <c r="N16" s="78">
        <v>986</v>
      </c>
      <c r="O16"/>
      <c r="P16" s="80"/>
      <c r="Q16" s="80"/>
      <c r="S16" s="136"/>
    </row>
    <row r="17" spans="1:17" s="4" customFormat="1" ht="12.75" customHeight="1" x14ac:dyDescent="0.35">
      <c r="A17" s="12"/>
      <c r="B17" s="13" t="s">
        <v>1188</v>
      </c>
      <c r="C17"/>
      <c r="D17"/>
      <c r="E17"/>
      <c r="F17"/>
      <c r="G17" s="140">
        <v>6314</v>
      </c>
      <c r="H17"/>
      <c r="I17" s="140">
        <v>4688</v>
      </c>
      <c r="J17" s="122"/>
      <c r="K17" s="140">
        <v>7940</v>
      </c>
      <c r="L17" s="122"/>
      <c r="M17"/>
      <c r="N17"/>
      <c r="O17"/>
      <c r="P17"/>
      <c r="Q17"/>
    </row>
    <row r="18" spans="1:17" s="4" customFormat="1" ht="12.75" customHeight="1" x14ac:dyDescent="0.35">
      <c r="A18" s="12"/>
      <c r="B18" s="24"/>
      <c r="C18"/>
      <c r="D18"/>
      <c r="E18"/>
      <c r="F18"/>
      <c r="G18" s="11"/>
      <c r="H18"/>
      <c r="I18" s="11"/>
      <c r="J18" s="122"/>
      <c r="K18" s="11"/>
      <c r="L18" s="122"/>
      <c r="M18"/>
      <c r="N18"/>
      <c r="O18"/>
      <c r="P18"/>
      <c r="Q18"/>
    </row>
    <row r="19" spans="1:17" s="4" customFormat="1" ht="12.75" customHeight="1" thickBot="1" x14ac:dyDescent="0.4">
      <c r="A19" s="12"/>
      <c r="B19" s="26" t="s">
        <v>2304</v>
      </c>
      <c r="C19"/>
      <c r="D19"/>
      <c r="E19"/>
      <c r="F19"/>
      <c r="G19" s="143">
        <v>81360</v>
      </c>
      <c r="H19"/>
      <c r="I19" s="143">
        <v>69496</v>
      </c>
      <c r="J19" s="122"/>
      <c r="K19" s="143">
        <v>64893</v>
      </c>
      <c r="L19" s="122"/>
      <c r="M19"/>
      <c r="N19"/>
      <c r="O19"/>
      <c r="P19"/>
      <c r="Q19"/>
    </row>
    <row r="20" spans="1:17" s="4" customFormat="1" ht="12.75" customHeight="1" thickTop="1" x14ac:dyDescent="0.35">
      <c r="A20" s="12"/>
      <c r="B20" s="24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</row>
    <row r="21" spans="1:17" s="4" customFormat="1" ht="6.75" customHeight="1" x14ac:dyDescent="0.35">
      <c r="A21" s="12"/>
      <c r="B21" s="24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</row>
    <row r="22" spans="1:17" s="4" customFormat="1" ht="12.75" customHeight="1" x14ac:dyDescent="0.35">
      <c r="A22" s="12"/>
      <c r="B22" s="24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</row>
    <row r="23" spans="1:17" s="4" customFormat="1" ht="12.75" customHeight="1" x14ac:dyDescent="0.35">
      <c r="A23" s="12"/>
      <c r="B23" s="24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</row>
    <row r="24" spans="1:17" s="4" customFormat="1" ht="12.75" customHeight="1" x14ac:dyDescent="0.35">
      <c r="A24" s="12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</row>
    <row r="25" spans="1:17" ht="12.9" hidden="1" customHeight="1" x14ac:dyDescent="0.35">
      <c r="A25" s="339" t="e">
        <v>#REF!</v>
      </c>
      <c r="B25" s="339"/>
      <c r="C25" s="339"/>
      <c r="D25" s="339"/>
      <c r="E25" s="339"/>
      <c r="F25" s="339"/>
      <c r="G25" s="197"/>
      <c r="H25" s="197"/>
      <c r="I25" s="9"/>
      <c r="J25" s="9"/>
      <c r="K25" s="339" t="e">
        <v>#REF!</v>
      </c>
      <c r="L25" s="339"/>
    </row>
    <row r="26" spans="1:17" ht="12.9" hidden="1" customHeight="1" x14ac:dyDescent="0.35">
      <c r="A26" s="339" t="e">
        <v>#REF!</v>
      </c>
      <c r="B26" s="339"/>
      <c r="C26" s="339"/>
      <c r="D26" s="339"/>
      <c r="E26" s="339"/>
      <c r="F26" s="339"/>
      <c r="G26" s="197"/>
      <c r="H26" s="197"/>
      <c r="I26" s="9"/>
      <c r="J26" s="9"/>
      <c r="K26" s="339" t="e">
        <v>#REF!</v>
      </c>
      <c r="L26" s="339"/>
    </row>
    <row r="27" spans="1:17" ht="12.9" hidden="1" customHeight="1" x14ac:dyDescent="0.35">
      <c r="A27" s="339" t="e">
        <v>#REF!</v>
      </c>
      <c r="B27" s="339"/>
      <c r="C27" s="339"/>
      <c r="D27" s="339"/>
      <c r="E27" s="339"/>
      <c r="F27" s="339"/>
      <c r="G27" s="197"/>
      <c r="H27" s="197"/>
      <c r="I27" s="9"/>
      <c r="J27" s="9"/>
      <c r="K27" s="339" t="e">
        <v>#REF!</v>
      </c>
      <c r="L27" s="339"/>
    </row>
    <row r="28" spans="1:17" s="4" customFormat="1" ht="12.75" customHeight="1" x14ac:dyDescent="0.3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</row>
    <row r="29" spans="1:17" s="4" customFormat="1" ht="12.75" customHeight="1" x14ac:dyDescent="0.3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</row>
    <row r="30" spans="1:17" s="4" customFormat="1" ht="12.75" customHeight="1" x14ac:dyDescent="0.35">
      <c r="A30" s="12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</row>
    <row r="31" spans="1:17" s="4" customFormat="1" ht="12.75" customHeight="1" x14ac:dyDescent="0.35">
      <c r="A31" s="12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</row>
    <row r="32" spans="1:17" s="4" customFormat="1" ht="12.75" customHeight="1" x14ac:dyDescent="0.35">
      <c r="A32" s="1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</row>
    <row r="33" spans="1:17" s="4" customFormat="1" ht="12.75" customHeight="1" x14ac:dyDescent="0.35">
      <c r="A33" s="12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</row>
    <row r="34" spans="1:17" s="4" customFormat="1" ht="12.75" customHeight="1" x14ac:dyDescent="0.35">
      <c r="A34" s="12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</row>
    <row r="35" spans="1:17" s="4" customFormat="1" ht="12.75" customHeight="1" x14ac:dyDescent="0.35">
      <c r="A35" s="12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</row>
    <row r="36" spans="1:17" s="4" customFormat="1" ht="12.75" customHeight="1" x14ac:dyDescent="0.35">
      <c r="A36" s="12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</row>
    <row r="37" spans="1:17" s="4" customFormat="1" ht="12.75" customHeight="1" x14ac:dyDescent="0.35">
      <c r="A37" s="12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</row>
    <row r="38" spans="1:17" s="4" customFormat="1" ht="12.75" customHeight="1" x14ac:dyDescent="0.35">
      <c r="A38" s="12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</row>
    <row r="39" spans="1:17" s="4" customFormat="1" ht="12.75" customHeight="1" x14ac:dyDescent="0.35">
      <c r="A39" s="12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</row>
    <row r="40" spans="1:17" s="4" customFormat="1" ht="12.75" customHeight="1" x14ac:dyDescent="0.35">
      <c r="A40" s="12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</row>
    <row r="41" spans="1:17" s="4" customFormat="1" ht="12.75" customHeight="1" x14ac:dyDescent="0.35">
      <c r="A41" s="12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</row>
    <row r="42" spans="1:17" s="4" customFormat="1" ht="12.75" customHeight="1" x14ac:dyDescent="0.35">
      <c r="A42" s="1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</row>
    <row r="43" spans="1:17" s="4" customFormat="1" ht="12.75" customHeight="1" x14ac:dyDescent="0.35">
      <c r="A43" s="12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s="4" customFormat="1" ht="12.75" customHeight="1" x14ac:dyDescent="0.35">
      <c r="A44" s="12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s="4" customFormat="1" ht="12.75" customHeight="1" x14ac:dyDescent="0.35">
      <c r="A45" s="12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s="4" customFormat="1" ht="12.75" customHeight="1" x14ac:dyDescent="0.35">
      <c r="A46" s="8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s="4" customFormat="1" ht="12.75" customHeight="1" x14ac:dyDescent="0.35">
      <c r="A47" s="8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ht="12" customHeight="1" x14ac:dyDescent="0.35">
      <c r="A48" s="9"/>
    </row>
    <row r="49" spans="1:1" x14ac:dyDescent="0.35">
      <c r="A49" s="9"/>
    </row>
    <row r="50" spans="1:1" x14ac:dyDescent="0.35">
      <c r="A50" s="9"/>
    </row>
    <row r="51" spans="1:1" x14ac:dyDescent="0.35">
      <c r="A51" s="9"/>
    </row>
    <row r="52" spans="1:1" x14ac:dyDescent="0.35">
      <c r="A52" s="9"/>
    </row>
    <row r="53" spans="1:1" x14ac:dyDescent="0.35">
      <c r="A53" s="9"/>
    </row>
    <row r="54" spans="1:1" x14ac:dyDescent="0.35">
      <c r="A54" s="9"/>
    </row>
    <row r="55" spans="1:1" ht="12.9" customHeight="1" x14ac:dyDescent="0.35">
      <c r="A55" s="9"/>
    </row>
    <row r="56" spans="1:1" ht="12.9" customHeight="1" x14ac:dyDescent="0.35">
      <c r="A56" s="9"/>
    </row>
    <row r="57" spans="1:1" ht="12.9" customHeight="1" x14ac:dyDescent="0.35">
      <c r="A57" s="9"/>
    </row>
    <row r="58" spans="1:1" x14ac:dyDescent="0.35">
      <c r="A58" s="9"/>
    </row>
    <row r="59" spans="1:1" x14ac:dyDescent="0.35">
      <c r="A59" s="9"/>
    </row>
    <row r="60" spans="1:1" x14ac:dyDescent="0.35">
      <c r="A60" s="9"/>
    </row>
  </sheetData>
  <mergeCells count="11">
    <mergeCell ref="A25:F25"/>
    <mergeCell ref="A26:F26"/>
    <mergeCell ref="A27:F27"/>
    <mergeCell ref="A1:L1"/>
    <mergeCell ref="A2:L2"/>
    <mergeCell ref="A4:L4"/>
    <mergeCell ref="A5:L5"/>
    <mergeCell ref="A6:L6"/>
    <mergeCell ref="K25:L25"/>
    <mergeCell ref="K26:L26"/>
    <mergeCell ref="K27:L27"/>
  </mergeCells>
  <printOptions horizontalCentered="1"/>
  <pageMargins left="0.31496062992125984" right="0.31496062992125984" top="1.5748031496062993" bottom="0.98425196850393704" header="0.31496062992125984" footer="0.11811023622047245"/>
  <pageSetup paperSize="9" scale="95" orientation="portrait" r:id="rId1"/>
  <headerFooter>
    <oddHeader>&amp;R&amp;"Segoe UI,Negrito"&amp;14&amp;KFF0000MINUTA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4" id="{BAC8D18C-56E9-4A5C-9B4A-CE4BFE1F4115}">
            <xm:f>BP!#REF!="Milhares"</xm:f>
            <x14:dxf>
              <numFmt numFmtId="165" formatCode="_(* #,##0_);_(* \(#,##0\);_(* &quot;-&quot;??_);_(@_)"/>
            </x14:dxf>
          </x14:cfRule>
          <xm:sqref>I12:L19 G12:G19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6"/>
  <dimension ref="A1:P73"/>
  <sheetViews>
    <sheetView showGridLines="0" tabSelected="1" zoomScaleNormal="100" zoomScaleSheetLayoutView="110" workbookViewId="0">
      <pane ySplit="2" topLeftCell="A60" activePane="bottomLeft" state="frozen"/>
      <selection activeCell="E107" sqref="E107"/>
      <selection pane="bottomLeft" activeCell="E107" sqref="E107"/>
    </sheetView>
  </sheetViews>
  <sheetFormatPr defaultRowHeight="14.5" x14ac:dyDescent="0.35"/>
  <cols>
    <col min="1" max="1" width="1.6328125" customWidth="1"/>
    <col min="2" max="2" width="11.54296875" customWidth="1"/>
    <col min="3" max="6" width="11.54296875" style="2" customWidth="1"/>
    <col min="7" max="7" width="18.08984375" style="2" customWidth="1"/>
    <col min="8" max="8" width="1.81640625" style="2" customWidth="1"/>
    <col min="9" max="9" width="18.08984375" style="2" customWidth="1"/>
    <col min="10" max="10" width="1.6328125" style="1" hidden="1" customWidth="1"/>
    <col min="11" max="11" width="16.90625" style="1" hidden="1" customWidth="1"/>
    <col min="12" max="12" width="1.6328125" style="1" hidden="1" customWidth="1"/>
    <col min="13" max="14" width="13.453125" hidden="1" customWidth="1"/>
    <col min="15" max="15" width="11.08984375" hidden="1" customWidth="1"/>
    <col min="16" max="16" width="9.08984375" hidden="1" customWidth="1"/>
  </cols>
  <sheetData>
    <row r="1" spans="1:15" x14ac:dyDescent="0.35">
      <c r="B1" s="126" t="s">
        <v>2260</v>
      </c>
      <c r="G1" s="128"/>
      <c r="I1" s="128"/>
      <c r="K1" s="128"/>
    </row>
    <row r="2" spans="1:15" x14ac:dyDescent="0.35">
      <c r="G2" s="3">
        <v>0</v>
      </c>
      <c r="I2" s="3">
        <v>-2262</v>
      </c>
      <c r="K2" s="3" t="e">
        <v>#REF!</v>
      </c>
      <c r="M2" s="45"/>
    </row>
    <row r="3" spans="1:15" ht="14.15" customHeight="1" x14ac:dyDescent="0.35">
      <c r="A3" s="340" t="s">
        <v>1107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5" ht="14.15" customHeight="1" x14ac:dyDescent="0.35">
      <c r="A4" s="340" t="s">
        <v>0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</row>
    <row r="5" spans="1:15" ht="3.9" customHeight="1" x14ac:dyDescent="0.35">
      <c r="A5" s="42"/>
      <c r="B5" s="42"/>
      <c r="C5" s="41"/>
      <c r="D5" s="41"/>
      <c r="E5" s="41"/>
      <c r="F5" s="41"/>
      <c r="G5" s="41"/>
      <c r="H5" s="41"/>
      <c r="I5" s="41"/>
      <c r="J5" s="43"/>
      <c r="K5" s="43"/>
      <c r="L5" s="43"/>
    </row>
    <row r="6" spans="1:15" ht="14.15" customHeight="1" x14ac:dyDescent="0.35">
      <c r="A6" s="340" t="s">
        <v>1202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</row>
    <row r="7" spans="1:15" ht="14.15" customHeight="1" x14ac:dyDescent="0.35">
      <c r="A7" s="341" t="s">
        <v>2375</v>
      </c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</row>
    <row r="8" spans="1:15" ht="12.75" customHeight="1" x14ac:dyDescent="0.35">
      <c r="A8" s="342" t="s">
        <v>1109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</row>
    <row r="9" spans="1:15" ht="3.9" customHeight="1" x14ac:dyDescent="0.35"/>
    <row r="10" spans="1:15" ht="14.15" customHeight="1" x14ac:dyDescent="0.35">
      <c r="G10" s="297">
        <v>44926</v>
      </c>
      <c r="H10" s="298"/>
      <c r="I10" s="297">
        <v>44561</v>
      </c>
      <c r="K10" s="65">
        <v>44196</v>
      </c>
      <c r="L10" s="135"/>
      <c r="M10" s="126" t="s">
        <v>2256</v>
      </c>
      <c r="N10" s="126"/>
      <c r="O10" s="126" t="s">
        <v>2257</v>
      </c>
    </row>
    <row r="11" spans="1:15" ht="3.9" customHeight="1" x14ac:dyDescent="0.35">
      <c r="G11" s="60"/>
      <c r="I11" s="60"/>
      <c r="K11" s="60"/>
    </row>
    <row r="12" spans="1:15" s="4" customFormat="1" ht="14.15" customHeight="1" x14ac:dyDescent="0.25">
      <c r="A12" s="12"/>
      <c r="B12" s="8" t="s">
        <v>1203</v>
      </c>
      <c r="C12" s="12"/>
      <c r="D12" s="12"/>
      <c r="E12" s="12"/>
      <c r="F12" s="10"/>
      <c r="G12" s="11"/>
      <c r="H12" s="10"/>
      <c r="I12" s="11"/>
      <c r="J12" s="11"/>
      <c r="K12" s="11"/>
      <c r="L12" s="11"/>
      <c r="M12" s="12"/>
      <c r="N12" s="12"/>
    </row>
    <row r="13" spans="1:15" s="4" customFormat="1" ht="6" customHeight="1" x14ac:dyDescent="0.25">
      <c r="A13" s="12"/>
      <c r="B13" s="24"/>
      <c r="C13" s="12"/>
      <c r="D13" s="12"/>
      <c r="E13" s="12"/>
      <c r="F13" s="10"/>
      <c r="G13" s="144"/>
      <c r="H13" s="10"/>
      <c r="I13" s="11"/>
      <c r="J13" s="11"/>
      <c r="K13" s="11"/>
      <c r="L13" s="11"/>
      <c r="M13" s="12"/>
      <c r="N13" s="12"/>
    </row>
    <row r="14" spans="1:15" s="4" customFormat="1" ht="12.75" customHeight="1" x14ac:dyDescent="0.25">
      <c r="A14" s="12"/>
      <c r="B14" s="34" t="s">
        <v>2316</v>
      </c>
      <c r="C14" s="12"/>
      <c r="D14" s="12"/>
      <c r="E14" s="12"/>
      <c r="F14" s="10"/>
      <c r="G14" s="155">
        <v>75046</v>
      </c>
      <c r="H14" s="10"/>
      <c r="I14" s="155">
        <v>64808</v>
      </c>
      <c r="J14" s="11"/>
      <c r="K14" s="155">
        <v>56953</v>
      </c>
      <c r="L14" s="11"/>
      <c r="M14" s="12"/>
      <c r="N14" s="12"/>
    </row>
    <row r="15" spans="1:15" s="4" customFormat="1" ht="6" customHeight="1" x14ac:dyDescent="0.25">
      <c r="A15" s="12"/>
      <c r="B15" s="14"/>
      <c r="C15" s="12"/>
      <c r="D15" s="12"/>
      <c r="E15" s="12"/>
      <c r="F15" s="10"/>
      <c r="G15" s="141"/>
      <c r="H15" s="10"/>
      <c r="I15" s="141"/>
      <c r="J15" s="11"/>
      <c r="K15" s="141"/>
      <c r="L15" s="11"/>
      <c r="M15" s="12"/>
      <c r="N15" s="12"/>
    </row>
    <row r="16" spans="1:15" s="4" customFormat="1" ht="12.75" customHeight="1" x14ac:dyDescent="0.25">
      <c r="A16" s="12"/>
      <c r="B16" s="34" t="s">
        <v>1204</v>
      </c>
      <c r="C16" s="12"/>
      <c r="D16" s="12"/>
      <c r="E16" s="12"/>
      <c r="F16" s="10"/>
      <c r="G16" s="141"/>
      <c r="H16" s="10"/>
      <c r="I16" s="141"/>
      <c r="J16" s="11"/>
      <c r="K16" s="141"/>
      <c r="L16" s="11"/>
      <c r="M16" s="12"/>
      <c r="N16" s="12"/>
    </row>
    <row r="17" spans="1:16" s="4" customFormat="1" ht="12.75" customHeight="1" x14ac:dyDescent="0.25">
      <c r="A17" s="12"/>
      <c r="B17" s="34" t="s">
        <v>1205</v>
      </c>
      <c r="C17" s="12"/>
      <c r="D17" s="12"/>
      <c r="E17" s="12"/>
      <c r="F17" s="10"/>
      <c r="G17" s="141"/>
      <c r="H17" s="10"/>
      <c r="I17" s="141"/>
      <c r="J17" s="11"/>
      <c r="K17" s="141"/>
      <c r="L17" s="11"/>
      <c r="M17" s="12"/>
      <c r="N17" s="12"/>
    </row>
    <row r="18" spans="1:16" s="4" customFormat="1" ht="12.75" hidden="1" customHeight="1" x14ac:dyDescent="0.25">
      <c r="A18" s="12"/>
      <c r="B18" s="24" t="s">
        <v>1206</v>
      </c>
      <c r="C18" s="12"/>
      <c r="D18" s="12"/>
      <c r="E18" s="12"/>
      <c r="F18" s="10"/>
      <c r="G18" s="141">
        <v>0</v>
      </c>
      <c r="H18" s="10"/>
      <c r="I18" s="141">
        <v>0</v>
      </c>
      <c r="J18" s="11"/>
      <c r="K18" s="141">
        <v>0</v>
      </c>
      <c r="L18" s="11"/>
      <c r="M18" s="127">
        <v>1823</v>
      </c>
      <c r="N18" s="127"/>
      <c r="O18" s="127">
        <v>1100</v>
      </c>
    </row>
    <row r="19" spans="1:16" s="4" customFormat="1" ht="12.75" customHeight="1" x14ac:dyDescent="0.35">
      <c r="A19" s="12"/>
      <c r="B19" s="24" t="s">
        <v>1169</v>
      </c>
      <c r="C19" s="12"/>
      <c r="D19" s="12"/>
      <c r="E19" s="12"/>
      <c r="F19" s="10"/>
      <c r="G19" s="141">
        <v>34603</v>
      </c>
      <c r="H19" s="10"/>
      <c r="I19" s="141">
        <v>34157</v>
      </c>
      <c r="J19" s="11"/>
      <c r="K19" s="141" t="e">
        <v>#REF!</v>
      </c>
      <c r="L19" s="11"/>
      <c r="M19" s="127">
        <v>1911</v>
      </c>
      <c r="N19" s="45"/>
      <c r="O19"/>
    </row>
    <row r="20" spans="1:16" s="4" customFormat="1" ht="12.5" hidden="1" x14ac:dyDescent="0.25">
      <c r="A20" s="12"/>
      <c r="B20" s="24" t="s">
        <v>2163</v>
      </c>
      <c r="C20" s="12"/>
      <c r="D20" s="12"/>
      <c r="E20" s="12"/>
      <c r="F20" s="10"/>
      <c r="G20" s="141">
        <v>0</v>
      </c>
      <c r="H20" s="10"/>
      <c r="I20" s="141">
        <v>0</v>
      </c>
      <c r="J20" s="11"/>
      <c r="K20" s="141">
        <v>0</v>
      </c>
      <c r="L20" s="11"/>
      <c r="M20" s="12"/>
      <c r="N20" s="12"/>
    </row>
    <row r="21" spans="1:16" s="4" customFormat="1" ht="12.75" customHeight="1" x14ac:dyDescent="0.25">
      <c r="A21" s="12"/>
      <c r="B21" s="24" t="s">
        <v>1207</v>
      </c>
      <c r="C21" s="12"/>
      <c r="D21" s="12"/>
      <c r="E21" s="12"/>
      <c r="F21" s="10"/>
      <c r="G21" s="141">
        <v>1210</v>
      </c>
      <c r="H21" s="10"/>
      <c r="I21" s="141">
        <v>503</v>
      </c>
      <c r="J21" s="11"/>
      <c r="K21" s="141">
        <v>-2473</v>
      </c>
      <c r="L21" s="11"/>
      <c r="M21" s="129">
        <v>1913</v>
      </c>
      <c r="N21" s="130">
        <v>1811</v>
      </c>
      <c r="O21" s="129">
        <v>181</v>
      </c>
      <c r="P21" s="130">
        <v>1033</v>
      </c>
    </row>
    <row r="22" spans="1:16" s="4" customFormat="1" ht="12.75" customHeight="1" x14ac:dyDescent="0.35">
      <c r="A22" s="12"/>
      <c r="B22" s="24" t="s">
        <v>1150</v>
      </c>
      <c r="C22" s="12"/>
      <c r="D22" s="12"/>
      <c r="E22" s="12"/>
      <c r="F22" s="10"/>
      <c r="G22" s="141">
        <v>26499</v>
      </c>
      <c r="H22" s="10"/>
      <c r="I22" s="141">
        <v>1669</v>
      </c>
      <c r="J22" s="11"/>
      <c r="K22" s="141">
        <v>-2416</v>
      </c>
      <c r="L22" s="11"/>
      <c r="M22" s="127">
        <v>1912</v>
      </c>
      <c r="N22"/>
      <c r="O22" s="127">
        <v>449</v>
      </c>
    </row>
    <row r="23" spans="1:16" s="4" customFormat="1" ht="12.75" customHeight="1" x14ac:dyDescent="0.25">
      <c r="A23" s="12"/>
      <c r="B23" s="24" t="s">
        <v>2259</v>
      </c>
      <c r="C23" s="12"/>
      <c r="D23" s="12"/>
      <c r="E23" s="12"/>
      <c r="F23" s="10"/>
      <c r="G23" s="141">
        <v>-10974</v>
      </c>
      <c r="H23" s="10"/>
      <c r="I23" s="141">
        <v>0</v>
      </c>
      <c r="J23" s="11"/>
      <c r="K23" s="141">
        <v>0</v>
      </c>
      <c r="L23" s="11"/>
      <c r="M23" s="127">
        <v>637</v>
      </c>
      <c r="N23" s="127"/>
      <c r="O23" s="127">
        <v>880</v>
      </c>
    </row>
    <row r="24" spans="1:16" s="4" customFormat="1" ht="12.75" customHeight="1" x14ac:dyDescent="0.25">
      <c r="A24" s="12"/>
      <c r="B24" s="24" t="s">
        <v>2318</v>
      </c>
      <c r="C24" s="12"/>
      <c r="D24" s="12"/>
      <c r="E24" s="12"/>
      <c r="F24" s="10"/>
      <c r="G24" s="141">
        <v>0</v>
      </c>
      <c r="H24" s="10"/>
      <c r="I24" s="141">
        <v>1005</v>
      </c>
      <c r="J24" s="11"/>
      <c r="K24" s="141"/>
      <c r="L24" s="11"/>
      <c r="M24" s="127"/>
      <c r="N24" s="12"/>
      <c r="O24" s="12"/>
    </row>
    <row r="25" spans="1:16" s="4" customFormat="1" ht="12.75" customHeight="1" x14ac:dyDescent="0.25">
      <c r="A25" s="12"/>
      <c r="B25" s="24" t="s">
        <v>1149</v>
      </c>
      <c r="C25" s="12"/>
      <c r="D25" s="12"/>
      <c r="E25" s="12"/>
      <c r="F25" s="10"/>
      <c r="G25" s="141">
        <v>-12262</v>
      </c>
      <c r="H25" s="10"/>
      <c r="I25" s="141">
        <v>-841</v>
      </c>
      <c r="J25" s="11"/>
      <c r="K25" s="141">
        <v>2502</v>
      </c>
      <c r="L25" s="11"/>
      <c r="M25" s="127">
        <v>1951</v>
      </c>
      <c r="N25" s="12"/>
    </row>
    <row r="26" spans="1:16" s="4" customFormat="1" ht="12.75" customHeight="1" x14ac:dyDescent="0.25">
      <c r="A26" s="12"/>
      <c r="B26" s="34"/>
      <c r="C26" s="12"/>
      <c r="D26" s="12"/>
      <c r="E26" s="12"/>
      <c r="F26" s="10"/>
      <c r="G26" s="156">
        <v>114122</v>
      </c>
      <c r="H26" s="10"/>
      <c r="I26" s="156">
        <v>101301</v>
      </c>
      <c r="J26" s="11"/>
      <c r="K26" s="156" t="e">
        <v>#REF!</v>
      </c>
      <c r="L26" s="11"/>
      <c r="M26" s="12"/>
      <c r="N26" s="12"/>
    </row>
    <row r="27" spans="1:16" s="4" customFormat="1" ht="12.75" customHeight="1" x14ac:dyDescent="0.25">
      <c r="A27" s="12"/>
      <c r="B27" s="24" t="s">
        <v>1208</v>
      </c>
      <c r="C27" s="12"/>
      <c r="D27" s="12"/>
      <c r="E27" s="12"/>
      <c r="F27" s="10"/>
      <c r="G27" s="141"/>
      <c r="H27" s="10"/>
      <c r="I27" s="141"/>
      <c r="J27" s="11"/>
      <c r="K27" s="141"/>
      <c r="L27" s="11"/>
      <c r="M27" s="176"/>
      <c r="N27" s="12"/>
    </row>
    <row r="28" spans="1:16" s="4" customFormat="1" ht="12.75" customHeight="1" x14ac:dyDescent="0.25">
      <c r="A28" s="12"/>
      <c r="B28" s="14" t="s">
        <v>1115</v>
      </c>
      <c r="C28" s="12"/>
      <c r="D28" s="12"/>
      <c r="E28" s="12"/>
      <c r="F28" s="10"/>
      <c r="G28" s="141">
        <v>-3169</v>
      </c>
      <c r="H28" s="10"/>
      <c r="I28" s="141">
        <v>-1190</v>
      </c>
      <c r="J28" s="11"/>
      <c r="K28" s="141">
        <v>1261</v>
      </c>
      <c r="L28" s="11"/>
      <c r="M28" s="33"/>
      <c r="N28" s="33"/>
    </row>
    <row r="29" spans="1:16" s="4" customFormat="1" ht="12.75" customHeight="1" x14ac:dyDescent="0.25">
      <c r="A29" s="12"/>
      <c r="B29" s="14" t="s">
        <v>1116</v>
      </c>
      <c r="C29" s="12"/>
      <c r="D29" s="12"/>
      <c r="E29" s="12"/>
      <c r="F29" s="10"/>
      <c r="G29" s="141">
        <v>-10397</v>
      </c>
      <c r="H29" s="10"/>
      <c r="I29" s="141">
        <v>0</v>
      </c>
      <c r="J29" s="11"/>
      <c r="K29" s="141">
        <v>706</v>
      </c>
      <c r="L29" s="11"/>
      <c r="M29" s="12"/>
      <c r="N29" s="12"/>
    </row>
    <row r="30" spans="1:16" s="4" customFormat="1" ht="12.75" customHeight="1" x14ac:dyDescent="0.25">
      <c r="A30" s="12"/>
      <c r="B30" s="14" t="s">
        <v>1117</v>
      </c>
      <c r="C30" s="12"/>
      <c r="D30" s="12"/>
      <c r="E30" s="12"/>
      <c r="F30" s="10"/>
      <c r="G30" s="141">
        <v>-457</v>
      </c>
      <c r="H30" s="10"/>
      <c r="I30" s="141">
        <v>-1920</v>
      </c>
      <c r="J30" s="35"/>
      <c r="K30" s="141">
        <v>367</v>
      </c>
      <c r="L30" s="35"/>
      <c r="M30" s="12"/>
      <c r="N30" s="12"/>
    </row>
    <row r="31" spans="1:16" s="4" customFormat="1" ht="12.75" customHeight="1" x14ac:dyDescent="0.25">
      <c r="A31" s="12"/>
      <c r="B31" s="14" t="s">
        <v>1209</v>
      </c>
      <c r="C31" s="12"/>
      <c r="D31" s="12"/>
      <c r="E31" s="12"/>
      <c r="F31" s="10"/>
      <c r="G31" s="141">
        <v>-4801</v>
      </c>
      <c r="H31" s="10"/>
      <c r="I31" s="141">
        <v>3984</v>
      </c>
      <c r="J31" s="11"/>
      <c r="K31" s="141">
        <v>-6834</v>
      </c>
      <c r="L31" s="11"/>
      <c r="M31" s="12"/>
      <c r="N31" s="12"/>
    </row>
    <row r="32" spans="1:16" s="4" customFormat="1" ht="12.75" customHeight="1" x14ac:dyDescent="0.25">
      <c r="A32" s="12"/>
      <c r="B32" s="14" t="s">
        <v>1124</v>
      </c>
      <c r="C32" s="12"/>
      <c r="D32" s="12"/>
      <c r="E32" s="12"/>
      <c r="F32" s="10"/>
      <c r="G32" s="141">
        <v>-36227</v>
      </c>
      <c r="H32" s="10"/>
      <c r="I32" s="141">
        <v>-25096</v>
      </c>
      <c r="J32" s="35"/>
      <c r="K32" s="141">
        <v>-15132</v>
      </c>
      <c r="L32" s="35"/>
      <c r="M32" s="12"/>
      <c r="N32" s="12"/>
    </row>
    <row r="33" spans="1:14" s="4" customFormat="1" ht="12.5" hidden="1" x14ac:dyDescent="0.25">
      <c r="A33" s="12"/>
      <c r="B33" s="14" t="s">
        <v>1125</v>
      </c>
      <c r="C33" s="12"/>
      <c r="D33" s="12"/>
      <c r="E33" s="12"/>
      <c r="F33" s="10"/>
      <c r="G33" s="141">
        <v>0</v>
      </c>
      <c r="H33" s="10"/>
      <c r="I33" s="141">
        <v>0</v>
      </c>
      <c r="J33" s="35"/>
      <c r="K33" s="141">
        <v>0</v>
      </c>
      <c r="L33" s="35"/>
      <c r="M33" s="12"/>
      <c r="N33" s="12"/>
    </row>
    <row r="34" spans="1:14" s="4" customFormat="1" ht="12.5" hidden="1" x14ac:dyDescent="0.25">
      <c r="A34" s="12"/>
      <c r="B34" s="14" t="s">
        <v>1210</v>
      </c>
      <c r="C34" s="12"/>
      <c r="D34" s="12"/>
      <c r="E34" s="12"/>
      <c r="F34" s="10"/>
      <c r="G34" s="141">
        <v>0</v>
      </c>
      <c r="H34" s="10"/>
      <c r="I34" s="141">
        <v>0</v>
      </c>
      <c r="J34" s="11"/>
      <c r="K34" s="141">
        <v>0</v>
      </c>
      <c r="L34" s="11"/>
      <c r="M34" s="12"/>
      <c r="N34" s="12"/>
    </row>
    <row r="35" spans="1:14" s="4" customFormat="1" ht="12.5" hidden="1" x14ac:dyDescent="0.25">
      <c r="A35" s="12"/>
      <c r="B35" s="14" t="s">
        <v>2301</v>
      </c>
      <c r="C35" s="12"/>
      <c r="D35" s="12"/>
      <c r="E35" s="12"/>
      <c r="F35" s="10"/>
      <c r="G35" s="141">
        <v>0</v>
      </c>
      <c r="H35" s="10"/>
      <c r="I35" s="141">
        <v>0</v>
      </c>
      <c r="J35" s="11"/>
      <c r="K35" s="141">
        <v>1</v>
      </c>
      <c r="L35" s="11"/>
      <c r="M35" s="12"/>
      <c r="N35" s="12"/>
    </row>
    <row r="36" spans="1:14" s="4" customFormat="1" ht="12.75" customHeight="1" x14ac:dyDescent="0.25">
      <c r="A36" s="12"/>
      <c r="B36" s="14"/>
      <c r="C36" s="12"/>
      <c r="D36" s="12"/>
      <c r="E36" s="12"/>
      <c r="F36" s="10"/>
      <c r="G36" s="156">
        <v>-55051</v>
      </c>
      <c r="H36" s="10"/>
      <c r="I36" s="156">
        <v>-24222</v>
      </c>
      <c r="J36" s="11"/>
      <c r="K36" s="156">
        <v>-19632</v>
      </c>
      <c r="L36" s="11"/>
      <c r="M36" s="12"/>
      <c r="N36" s="12"/>
    </row>
    <row r="37" spans="1:14" s="4" customFormat="1" ht="12.75" customHeight="1" x14ac:dyDescent="0.25">
      <c r="A37" s="12"/>
      <c r="B37" s="24" t="s">
        <v>1211</v>
      </c>
      <c r="C37" s="12"/>
      <c r="D37" s="12"/>
      <c r="E37" s="12"/>
      <c r="F37" s="10"/>
      <c r="G37" s="141"/>
      <c r="H37" s="10"/>
      <c r="I37" s="141"/>
      <c r="J37" s="11"/>
      <c r="K37" s="141"/>
      <c r="L37" s="11"/>
      <c r="M37" s="12"/>
      <c r="N37" s="12"/>
    </row>
    <row r="38" spans="1:14" s="4" customFormat="1" ht="12.75" customHeight="1" x14ac:dyDescent="0.25">
      <c r="A38" s="12"/>
      <c r="B38" s="14" t="s">
        <v>1139</v>
      </c>
      <c r="C38" s="12"/>
      <c r="D38" s="12"/>
      <c r="E38" s="12"/>
      <c r="F38" s="10"/>
      <c r="G38" s="141">
        <v>-105960</v>
      </c>
      <c r="H38" s="10"/>
      <c r="I38" s="141">
        <v>869</v>
      </c>
      <c r="J38" s="11"/>
      <c r="K38" s="141">
        <v>-186</v>
      </c>
      <c r="L38" s="11"/>
      <c r="M38" s="12"/>
      <c r="N38" s="12"/>
    </row>
    <row r="39" spans="1:14" s="4" customFormat="1" ht="12.75" customHeight="1" x14ac:dyDescent="0.25">
      <c r="A39" s="12"/>
      <c r="B39" s="14" t="s">
        <v>1140</v>
      </c>
      <c r="C39" s="12"/>
      <c r="D39" s="12"/>
      <c r="E39" s="12"/>
      <c r="F39" s="10"/>
      <c r="G39" s="141">
        <v>111</v>
      </c>
      <c r="H39" s="10"/>
      <c r="I39" s="141">
        <v>-94</v>
      </c>
      <c r="J39" s="11"/>
      <c r="K39" s="141">
        <v>182</v>
      </c>
      <c r="L39" s="11"/>
      <c r="M39" s="12"/>
      <c r="N39" s="12"/>
    </row>
    <row r="40" spans="1:14" s="4" customFormat="1" ht="12.75" customHeight="1" x14ac:dyDescent="0.25">
      <c r="A40" s="12"/>
      <c r="B40" s="14" t="s">
        <v>1141</v>
      </c>
      <c r="C40" s="12"/>
      <c r="D40" s="12"/>
      <c r="E40" s="12"/>
      <c r="F40" s="10"/>
      <c r="G40" s="141">
        <v>39795</v>
      </c>
      <c r="H40" s="10"/>
      <c r="I40" s="141">
        <v>32233</v>
      </c>
      <c r="J40" s="11"/>
      <c r="K40" s="141">
        <v>22183</v>
      </c>
      <c r="L40" s="11"/>
      <c r="M40" s="12"/>
      <c r="N40" s="12"/>
    </row>
    <row r="41" spans="1:14" s="4" customFormat="1" ht="12.75" customHeight="1" x14ac:dyDescent="0.25">
      <c r="A41" s="12"/>
      <c r="B41" s="14" t="s">
        <v>1142</v>
      </c>
      <c r="C41" s="12"/>
      <c r="D41" s="12"/>
      <c r="E41" s="12"/>
      <c r="F41" s="10"/>
      <c r="G41" s="141">
        <v>677</v>
      </c>
      <c r="H41" s="10"/>
      <c r="I41" s="141">
        <v>-219</v>
      </c>
      <c r="J41" s="11"/>
      <c r="K41" s="141">
        <v>661</v>
      </c>
      <c r="L41" s="11"/>
      <c r="M41" s="12"/>
      <c r="N41" s="12"/>
    </row>
    <row r="42" spans="1:14" s="4" customFormat="1" ht="12.75" customHeight="1" x14ac:dyDescent="0.25">
      <c r="A42" s="12"/>
      <c r="B42" s="14" t="s">
        <v>1143</v>
      </c>
      <c r="C42" s="12"/>
      <c r="D42" s="12"/>
      <c r="E42" s="12"/>
      <c r="F42" s="10"/>
      <c r="G42" s="141">
        <v>-39</v>
      </c>
      <c r="H42" s="10"/>
      <c r="I42" s="141">
        <v>0</v>
      </c>
      <c r="J42" s="11"/>
      <c r="K42" s="141">
        <v>20</v>
      </c>
      <c r="L42" s="11"/>
      <c r="M42" s="12"/>
      <c r="N42" s="12"/>
    </row>
    <row r="43" spans="1:14" s="4" customFormat="1" ht="12.75" customHeight="1" x14ac:dyDescent="0.25">
      <c r="A43" s="12"/>
      <c r="B43" s="14" t="s">
        <v>1150</v>
      </c>
      <c r="C43" s="12"/>
      <c r="D43" s="12"/>
      <c r="E43" s="12"/>
      <c r="F43" s="10"/>
      <c r="G43" s="141">
        <v>-55</v>
      </c>
      <c r="H43" s="10"/>
      <c r="I43" s="141">
        <v>0</v>
      </c>
      <c r="J43" s="11"/>
      <c r="K43" s="141"/>
      <c r="L43" s="11"/>
      <c r="M43" s="12"/>
      <c r="N43" s="12"/>
    </row>
    <row r="44" spans="1:14" s="4" customFormat="1" ht="12.75" customHeight="1" x14ac:dyDescent="0.25">
      <c r="A44" s="12"/>
      <c r="B44" s="14" t="s">
        <v>1212</v>
      </c>
      <c r="C44" s="12"/>
      <c r="D44" s="12"/>
      <c r="E44" s="12"/>
      <c r="F44" s="10"/>
      <c r="G44" s="141">
        <v>637</v>
      </c>
      <c r="H44" s="10"/>
      <c r="I44" s="141">
        <v>-10566</v>
      </c>
      <c r="J44" s="11"/>
      <c r="K44" s="141">
        <v>2401956.39</v>
      </c>
      <c r="L44" s="11"/>
      <c r="M44" s="176"/>
      <c r="N44" s="12"/>
    </row>
    <row r="45" spans="1:14" s="4" customFormat="1" ht="12.75" customHeight="1" x14ac:dyDescent="0.25">
      <c r="A45" s="12"/>
      <c r="B45" s="14"/>
      <c r="C45" s="12"/>
      <c r="D45" s="12"/>
      <c r="E45" s="12"/>
      <c r="F45" s="10"/>
      <c r="G45" s="156">
        <v>-64834</v>
      </c>
      <c r="H45" s="10"/>
      <c r="I45" s="156">
        <v>22223</v>
      </c>
      <c r="J45" s="11"/>
      <c r="K45" s="156">
        <v>2424816.39</v>
      </c>
      <c r="L45" s="11"/>
      <c r="M45" s="12"/>
      <c r="N45" s="12"/>
    </row>
    <row r="46" spans="1:14" s="4" customFormat="1" ht="14.15" hidden="1" customHeight="1" x14ac:dyDescent="0.25">
      <c r="A46" s="12"/>
      <c r="B46" s="8" t="s">
        <v>1213</v>
      </c>
      <c r="C46" s="12"/>
      <c r="D46" s="12"/>
      <c r="E46" s="12"/>
      <c r="F46" s="10"/>
      <c r="G46" s="157">
        <v>-5763</v>
      </c>
      <c r="H46" s="10"/>
      <c r="I46" s="157">
        <v>99302</v>
      </c>
      <c r="J46" s="11"/>
      <c r="K46" s="157" t="e">
        <v>#REF!</v>
      </c>
      <c r="L46" s="11"/>
      <c r="M46" s="12"/>
      <c r="N46" s="12"/>
    </row>
    <row r="47" spans="1:14" s="4" customFormat="1" ht="12.75" hidden="1" customHeight="1" x14ac:dyDescent="0.25">
      <c r="A47" s="12"/>
      <c r="B47" s="24" t="s">
        <v>1214</v>
      </c>
      <c r="C47" s="12"/>
      <c r="D47" s="12"/>
      <c r="E47" s="12"/>
      <c r="F47" s="10"/>
      <c r="G47" s="141"/>
      <c r="H47" s="10"/>
      <c r="I47" s="141"/>
      <c r="J47" s="11"/>
      <c r="K47" s="141"/>
      <c r="L47" s="11"/>
      <c r="M47" s="12"/>
      <c r="N47" s="12"/>
    </row>
    <row r="48" spans="1:14" s="4" customFormat="1" ht="14.15" customHeight="1" x14ac:dyDescent="0.25">
      <c r="A48" s="12"/>
      <c r="B48" s="26" t="s">
        <v>1215</v>
      </c>
      <c r="C48" s="12"/>
      <c r="D48" s="12"/>
      <c r="E48" s="12"/>
      <c r="F48" s="16"/>
      <c r="G48" s="158">
        <v>-5763</v>
      </c>
      <c r="H48" s="16"/>
      <c r="I48" s="158">
        <v>99302</v>
      </c>
      <c r="J48" s="35"/>
      <c r="K48" s="158" t="e">
        <v>#REF!</v>
      </c>
      <c r="L48" s="35"/>
      <c r="M48" s="12"/>
      <c r="N48" s="12"/>
    </row>
    <row r="49" spans="1:15" s="4" customFormat="1" ht="9" customHeight="1" x14ac:dyDescent="0.25">
      <c r="A49" s="12"/>
      <c r="B49" s="14"/>
      <c r="C49" s="12"/>
      <c r="D49" s="12"/>
      <c r="E49" s="12"/>
      <c r="F49" s="10"/>
      <c r="G49" s="141"/>
      <c r="H49" s="10"/>
      <c r="I49" s="141"/>
      <c r="J49" s="11"/>
      <c r="K49" s="141"/>
      <c r="L49" s="11"/>
      <c r="M49" s="12"/>
      <c r="N49" s="12"/>
    </row>
    <row r="50" spans="1:15" s="4" customFormat="1" ht="14.15" customHeight="1" x14ac:dyDescent="0.25">
      <c r="A50" s="12"/>
      <c r="B50" s="8" t="s">
        <v>1216</v>
      </c>
      <c r="C50" s="12"/>
      <c r="D50" s="12"/>
      <c r="E50" s="12"/>
      <c r="F50" s="10"/>
      <c r="G50" s="141"/>
      <c r="H50" s="10"/>
      <c r="I50" s="141"/>
      <c r="J50" s="11"/>
      <c r="K50" s="141"/>
      <c r="L50" s="11"/>
      <c r="M50" s="12"/>
      <c r="N50" s="12"/>
    </row>
    <row r="51" spans="1:15" s="4" customFormat="1" ht="12.75" customHeight="1" x14ac:dyDescent="0.25">
      <c r="A51" s="12"/>
      <c r="B51" s="24" t="s">
        <v>1217</v>
      </c>
      <c r="C51" s="12"/>
      <c r="D51" s="12"/>
      <c r="E51" s="12"/>
      <c r="F51" s="10"/>
      <c r="G51" s="141">
        <v>381474</v>
      </c>
      <c r="H51" s="10"/>
      <c r="I51" s="141">
        <v>2532</v>
      </c>
      <c r="J51" s="11"/>
      <c r="K51" s="141">
        <v>2325</v>
      </c>
      <c r="L51" s="11"/>
      <c r="M51" s="127">
        <v>1001</v>
      </c>
      <c r="N51" s="127">
        <v>954</v>
      </c>
    </row>
    <row r="52" spans="1:15" s="4" customFormat="1" ht="12.75" hidden="1" customHeight="1" x14ac:dyDescent="0.25">
      <c r="A52" s="12"/>
      <c r="B52" s="24" t="s">
        <v>1151</v>
      </c>
      <c r="C52" s="12"/>
      <c r="D52" s="12"/>
      <c r="E52" s="12"/>
      <c r="F52" s="10"/>
      <c r="G52" s="141">
        <v>0</v>
      </c>
      <c r="H52" s="10"/>
      <c r="I52" s="141">
        <v>0</v>
      </c>
      <c r="J52" s="11"/>
      <c r="K52" s="141">
        <v>0</v>
      </c>
      <c r="L52" s="11"/>
      <c r="M52" s="33"/>
      <c r="N52" s="33"/>
    </row>
    <row r="53" spans="1:15" s="4" customFormat="1" ht="12.75" customHeight="1" x14ac:dyDescent="0.25">
      <c r="A53" s="12"/>
      <c r="B53" s="24" t="s">
        <v>1218</v>
      </c>
      <c r="C53" s="12"/>
      <c r="D53" s="12"/>
      <c r="E53" s="12"/>
      <c r="F53" s="10"/>
      <c r="G53" s="141">
        <v>-6203</v>
      </c>
      <c r="H53" s="10"/>
      <c r="I53" s="141">
        <v>-6593</v>
      </c>
      <c r="J53" s="11"/>
      <c r="K53" s="141">
        <v>-7844</v>
      </c>
      <c r="L53" s="11"/>
      <c r="M53" s="12"/>
      <c r="N53" s="12"/>
    </row>
    <row r="54" spans="1:15" s="4" customFormat="1" ht="12.75" hidden="1" customHeight="1" x14ac:dyDescent="0.25">
      <c r="A54" s="12"/>
      <c r="B54" s="24" t="s">
        <v>1219</v>
      </c>
      <c r="C54" s="12"/>
      <c r="D54" s="12"/>
      <c r="E54" s="12"/>
      <c r="F54" s="10"/>
      <c r="G54" s="141">
        <v>0</v>
      </c>
      <c r="H54" s="10"/>
      <c r="I54" s="141">
        <v>2262</v>
      </c>
      <c r="J54" s="11"/>
      <c r="K54" s="141">
        <v>0</v>
      </c>
      <c r="L54" s="11"/>
      <c r="M54" s="127">
        <v>947</v>
      </c>
      <c r="N54" s="127">
        <v>973</v>
      </c>
    </row>
    <row r="55" spans="1:15" s="4" customFormat="1" ht="12.75" hidden="1" customHeight="1" x14ac:dyDescent="0.25">
      <c r="A55" s="12"/>
      <c r="B55" s="24" t="s">
        <v>2288</v>
      </c>
      <c r="C55" s="12"/>
      <c r="D55" s="12"/>
      <c r="E55" s="12"/>
      <c r="F55" s="10"/>
      <c r="G55" s="141">
        <v>0</v>
      </c>
      <c r="H55" s="10"/>
      <c r="I55" s="141">
        <v>0</v>
      </c>
      <c r="J55" s="11"/>
      <c r="K55" s="141">
        <v>-90</v>
      </c>
      <c r="L55" s="11"/>
      <c r="M55" s="127">
        <v>1973</v>
      </c>
      <c r="N55" s="12"/>
    </row>
    <row r="56" spans="1:15" s="4" customFormat="1" ht="12.5" hidden="1" x14ac:dyDescent="0.25">
      <c r="A56" s="12"/>
      <c r="B56" s="24" t="s">
        <v>1220</v>
      </c>
      <c r="C56" s="12"/>
      <c r="D56" s="12"/>
      <c r="E56" s="12"/>
      <c r="F56" s="10"/>
      <c r="G56" s="141">
        <v>0</v>
      </c>
      <c r="H56" s="10"/>
      <c r="I56" s="141">
        <v>0</v>
      </c>
      <c r="J56" s="11"/>
      <c r="K56" s="141">
        <v>0</v>
      </c>
      <c r="L56" s="11"/>
      <c r="M56" s="12"/>
      <c r="N56" s="12"/>
    </row>
    <row r="57" spans="1:15" s="4" customFormat="1" ht="12.5" hidden="1" x14ac:dyDescent="0.25">
      <c r="A57" s="12"/>
      <c r="B57" s="24" t="s">
        <v>1138</v>
      </c>
      <c r="C57" s="12"/>
      <c r="D57" s="12"/>
      <c r="E57" s="12"/>
      <c r="F57" s="10"/>
      <c r="G57" s="141">
        <v>0</v>
      </c>
      <c r="H57" s="10"/>
      <c r="I57" s="141">
        <v>0</v>
      </c>
      <c r="J57" s="11"/>
      <c r="K57" s="141">
        <v>0</v>
      </c>
      <c r="L57" s="11"/>
      <c r="M57" s="12"/>
      <c r="N57" s="12"/>
    </row>
    <row r="58" spans="1:15" s="4" customFormat="1" ht="12.5" hidden="1" x14ac:dyDescent="0.25">
      <c r="A58" s="12"/>
      <c r="B58" s="24" t="s">
        <v>1221</v>
      </c>
      <c r="C58" s="12"/>
      <c r="D58" s="12"/>
      <c r="E58" s="12"/>
      <c r="F58" s="10"/>
      <c r="G58" s="141">
        <v>0</v>
      </c>
      <c r="H58" s="10"/>
      <c r="I58" s="141">
        <v>0</v>
      </c>
      <c r="J58" s="11"/>
      <c r="K58" s="141">
        <v>0</v>
      </c>
      <c r="L58" s="11"/>
      <c r="M58" s="12"/>
      <c r="N58" s="12"/>
    </row>
    <row r="59" spans="1:15" s="4" customFormat="1" ht="14.15" customHeight="1" x14ac:dyDescent="0.25">
      <c r="A59" s="12"/>
      <c r="B59" s="26" t="s">
        <v>2289</v>
      </c>
      <c r="C59" s="12"/>
      <c r="D59" s="12"/>
      <c r="E59" s="12"/>
      <c r="F59" s="10"/>
      <c r="G59" s="158">
        <v>375271</v>
      </c>
      <c r="H59" s="10"/>
      <c r="I59" s="158">
        <v>-4061</v>
      </c>
      <c r="J59" s="11"/>
      <c r="K59" s="158">
        <v>-5519</v>
      </c>
      <c r="L59" s="11"/>
      <c r="M59" s="12"/>
      <c r="N59" s="12"/>
    </row>
    <row r="60" spans="1:15" s="4" customFormat="1" ht="6" customHeight="1" x14ac:dyDescent="0.25">
      <c r="A60" s="12"/>
      <c r="B60" s="26"/>
      <c r="C60" s="12"/>
      <c r="D60" s="12"/>
      <c r="E60" s="12"/>
      <c r="F60" s="10"/>
      <c r="G60" s="157"/>
      <c r="H60" s="10"/>
      <c r="I60" s="157"/>
      <c r="J60" s="11"/>
      <c r="K60" s="157"/>
      <c r="L60" s="11"/>
      <c r="M60" s="12"/>
      <c r="N60" s="12"/>
    </row>
    <row r="61" spans="1:15" s="4" customFormat="1" ht="14.15" customHeight="1" x14ac:dyDescent="0.25">
      <c r="A61" s="12"/>
      <c r="B61" s="8" t="s">
        <v>1222</v>
      </c>
      <c r="C61" s="12"/>
      <c r="D61" s="12"/>
      <c r="E61" s="12"/>
      <c r="F61" s="10"/>
      <c r="G61" s="141"/>
      <c r="H61" s="10"/>
      <c r="I61" s="141"/>
      <c r="J61" s="11"/>
      <c r="K61" s="141"/>
      <c r="L61" s="11"/>
      <c r="M61" s="12"/>
      <c r="N61" s="12"/>
    </row>
    <row r="62" spans="1:15" s="4" customFormat="1" ht="12.5" x14ac:dyDescent="0.25">
      <c r="A62" s="12"/>
      <c r="B62" s="24" t="s">
        <v>2258</v>
      </c>
      <c r="C62" s="12"/>
      <c r="D62" s="12"/>
      <c r="E62" s="12"/>
      <c r="F62" s="10"/>
      <c r="G62" s="141">
        <v>14118</v>
      </c>
      <c r="H62" s="10"/>
      <c r="I62" s="141">
        <v>0</v>
      </c>
      <c r="J62" s="11"/>
      <c r="K62" s="141">
        <v>0</v>
      </c>
      <c r="L62" s="11"/>
      <c r="M62" s="127">
        <v>637</v>
      </c>
      <c r="N62" s="127"/>
      <c r="O62" s="127">
        <v>880</v>
      </c>
    </row>
    <row r="63" spans="1:15" s="4" customFormat="1" ht="12.5" x14ac:dyDescent="0.25">
      <c r="A63" s="12"/>
      <c r="B63" s="24" t="s">
        <v>2294</v>
      </c>
      <c r="C63" s="12"/>
      <c r="D63" s="12"/>
      <c r="E63" s="12"/>
      <c r="F63" s="10"/>
      <c r="G63" s="141">
        <v>-48</v>
      </c>
      <c r="H63" s="10"/>
      <c r="I63" s="141">
        <v>0</v>
      </c>
      <c r="J63" s="11"/>
      <c r="K63" s="141">
        <v>-5014</v>
      </c>
      <c r="L63" s="11"/>
      <c r="M63" s="12"/>
      <c r="N63" s="12"/>
      <c r="O63" s="12"/>
    </row>
    <row r="64" spans="1:15" s="4" customFormat="1" ht="12.75" customHeight="1" x14ac:dyDescent="0.25">
      <c r="A64" s="12"/>
      <c r="B64" s="24" t="s">
        <v>1223</v>
      </c>
      <c r="C64" s="12"/>
      <c r="D64" s="12"/>
      <c r="E64" s="12"/>
      <c r="F64" s="10"/>
      <c r="G64" s="141">
        <v>-324824</v>
      </c>
      <c r="H64" s="10"/>
      <c r="I64" s="141">
        <v>-56213</v>
      </c>
      <c r="J64" s="11"/>
      <c r="K64" s="141">
        <v>-12661</v>
      </c>
      <c r="L64" s="11"/>
      <c r="M64" s="67"/>
      <c r="N64" s="67"/>
      <c r="O64" s="27"/>
    </row>
    <row r="65" spans="1:15" s="4" customFormat="1" ht="12.75" customHeight="1" x14ac:dyDescent="0.25">
      <c r="A65" s="12"/>
      <c r="B65" s="24" t="s">
        <v>1224</v>
      </c>
      <c r="C65" s="12"/>
      <c r="D65" s="12"/>
      <c r="E65" s="12"/>
      <c r="F65" s="10"/>
      <c r="G65" s="141">
        <v>-25761</v>
      </c>
      <c r="H65" s="10"/>
      <c r="I65" s="141">
        <v>-15006</v>
      </c>
      <c r="J65" s="11"/>
      <c r="K65" s="141">
        <v>-4992</v>
      </c>
      <c r="L65" s="11"/>
      <c r="M65" s="38"/>
      <c r="N65" s="38"/>
      <c r="O65" s="27"/>
    </row>
    <row r="66" spans="1:15" s="4" customFormat="1" ht="14.15" customHeight="1" x14ac:dyDescent="0.25">
      <c r="A66" s="12"/>
      <c r="B66" s="26" t="s">
        <v>1225</v>
      </c>
      <c r="C66" s="12"/>
      <c r="D66" s="12"/>
      <c r="E66" s="12"/>
      <c r="F66" s="10"/>
      <c r="G66" s="158">
        <v>-336515</v>
      </c>
      <c r="H66" s="10"/>
      <c r="I66" s="158">
        <v>-71219</v>
      </c>
      <c r="J66" s="11"/>
      <c r="K66" s="158">
        <v>-22667</v>
      </c>
      <c r="L66" s="11"/>
      <c r="M66" s="44"/>
      <c r="N66" s="44"/>
    </row>
    <row r="67" spans="1:15" s="4" customFormat="1" ht="3.9" customHeight="1" x14ac:dyDescent="0.25">
      <c r="A67" s="12"/>
      <c r="B67" s="24"/>
      <c r="C67" s="12"/>
      <c r="D67" s="12"/>
      <c r="E67" s="12"/>
      <c r="F67" s="10"/>
      <c r="G67" s="141"/>
      <c r="H67" s="10"/>
      <c r="I67" s="141"/>
      <c r="J67" s="11"/>
      <c r="K67" s="141"/>
      <c r="L67" s="11"/>
      <c r="M67" s="12"/>
      <c r="N67" s="12"/>
    </row>
    <row r="68" spans="1:15" s="4" customFormat="1" ht="14.15" customHeight="1" x14ac:dyDescent="0.25">
      <c r="A68" s="12"/>
      <c r="B68" s="26" t="s">
        <v>1226</v>
      </c>
      <c r="C68" s="12"/>
      <c r="D68" s="12"/>
      <c r="E68" s="12"/>
      <c r="F68" s="10"/>
      <c r="G68" s="159">
        <v>32993</v>
      </c>
      <c r="H68" s="10"/>
      <c r="I68" s="159">
        <v>24022</v>
      </c>
      <c r="J68" s="11"/>
      <c r="K68" s="159" t="e">
        <v>#REF!</v>
      </c>
      <c r="L68" s="11"/>
      <c r="M68" s="12"/>
      <c r="N68" s="12"/>
    </row>
    <row r="69" spans="1:15" s="4" customFormat="1" ht="14.15" customHeight="1" x14ac:dyDescent="0.25">
      <c r="A69" s="12"/>
      <c r="B69" s="26" t="s">
        <v>2299</v>
      </c>
      <c r="C69" s="12"/>
      <c r="D69" s="12"/>
      <c r="E69" s="12"/>
      <c r="F69" s="10"/>
      <c r="G69" s="159">
        <v>183362</v>
      </c>
      <c r="H69" s="10"/>
      <c r="I69" s="159">
        <v>157078</v>
      </c>
      <c r="J69" s="11"/>
      <c r="K69" s="159">
        <v>105612</v>
      </c>
      <c r="L69" s="11"/>
      <c r="M69" s="12"/>
      <c r="N69" s="12"/>
    </row>
    <row r="70" spans="1:15" s="4" customFormat="1" ht="14.15" customHeight="1" thickBot="1" x14ac:dyDescent="0.35">
      <c r="A70" s="12"/>
      <c r="B70" s="26" t="s">
        <v>2300</v>
      </c>
      <c r="C70" s="12"/>
      <c r="D70" s="12"/>
      <c r="E70" s="12"/>
      <c r="F70" s="10"/>
      <c r="G70" s="160">
        <v>216355</v>
      </c>
      <c r="H70" s="10"/>
      <c r="I70" s="160">
        <v>181100</v>
      </c>
      <c r="J70" s="11"/>
      <c r="K70" s="160" t="e">
        <v>#REF!</v>
      </c>
      <c r="L70" s="11"/>
      <c r="M70" s="23"/>
      <c r="N70" s="23"/>
    </row>
    <row r="71" spans="1:15" ht="12.75" customHeight="1" thickTop="1" x14ac:dyDescent="0.35">
      <c r="A71" s="9"/>
      <c r="B71" s="9"/>
      <c r="C71" s="22"/>
      <c r="D71" s="22"/>
      <c r="E71" s="22"/>
      <c r="F71" s="22"/>
      <c r="G71" s="9"/>
      <c r="H71" s="22"/>
      <c r="I71" s="9"/>
      <c r="J71" s="23"/>
      <c r="K71" s="23"/>
      <c r="L71" s="23"/>
      <c r="M71" s="39"/>
      <c r="N71" s="39"/>
    </row>
    <row r="72" spans="1:15" ht="14.25" customHeight="1" x14ac:dyDescent="0.35">
      <c r="A72" s="9"/>
      <c r="B72" s="9"/>
      <c r="C72" s="22"/>
      <c r="D72" s="22"/>
      <c r="E72" s="22"/>
      <c r="F72" s="22"/>
      <c r="G72" s="22"/>
      <c r="H72" s="22"/>
      <c r="I72" s="9"/>
      <c r="J72" s="23"/>
      <c r="K72" s="23"/>
      <c r="L72" s="23"/>
      <c r="M72" s="39"/>
      <c r="N72" s="39"/>
    </row>
    <row r="73" spans="1:15" ht="13.5" customHeight="1" x14ac:dyDescent="0.35">
      <c r="A73" s="9"/>
      <c r="B73" s="9"/>
      <c r="C73" s="22"/>
      <c r="D73" s="22"/>
      <c r="E73" s="22"/>
      <c r="F73" s="22"/>
      <c r="G73" s="22"/>
      <c r="H73" s="22"/>
      <c r="I73" s="9"/>
      <c r="J73" s="23"/>
      <c r="K73" s="23"/>
      <c r="L73" s="23"/>
      <c r="M73" s="39"/>
      <c r="N73" s="39"/>
    </row>
  </sheetData>
  <mergeCells count="5">
    <mergeCell ref="A3:L3"/>
    <mergeCell ref="A4:L4"/>
    <mergeCell ref="A6:L6"/>
    <mergeCell ref="A8:L8"/>
    <mergeCell ref="A7:L7"/>
  </mergeCells>
  <printOptions horizontalCentered="1"/>
  <pageMargins left="0.31496062992125984" right="0.31496062992125984" top="1.5748031496062993" bottom="0.98425196850393704" header="0.31496062992125984" footer="0.11811023622047245"/>
  <pageSetup paperSize="9" scale="90" orientation="portrait" r:id="rId1"/>
  <headerFooter>
    <oddHeader>&amp;R&amp;"Segoe UI,Negrito"&amp;14&amp;KFF0000MINUTA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6" id="{29CDA42B-EF41-4DBC-9955-0262FCA3D9B8}">
            <xm:f>BP!#REF!="Milhares"</xm:f>
            <x14:dxf>
              <numFmt numFmtId="165" formatCode="_(* #,##0_);_(* \(#,##0\);_(* &quot;-&quot;??_);_(@_)"/>
            </x14:dxf>
          </x14:cfRule>
          <xm:sqref>I14:L70 G14:G70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Q V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G F u J A 6 0 A A A D 3 A A A A E g A A A E N v b m Z p Z y 9 Q Y W N r Y W d l L n h t b I S P v Q r C M A C E d 8 F 3 K N m b P 0 W k p C n o a k E U x D W 0 o Q 2 2 S W l S 0 3 d z 8 J F 8 B V u 0 6 u Z 4 d x / c 3 e N 2 Z 0 l f V 8 F V t l Y Z H Q M C M Q i s E z o X l d E y B t q A h M 9 n b C + y i y h k M N D a R r 3 N Y 1 A 6 1 0 Q I e e + h X 0 D T F o h i T N A 5 3 R 2 z U t Y C f G D 1 H w 6 V H m s z C T g 7 v d Z w C g l Z w v W K Q s z Q Z L J U 6 S 9 A h 8 F j + m O y b V e 5 r p W 8 c e H m w N A k G X p / 4 E 8 A A A D / / w M A U E s D B B Q A A g A I A A A A I Q D + m L e t o x A A A E K p A A A T A A A A R m 9 y b X V s Y X M v U 2 V j d G l v b j E u b e x d X 2 / j N h J / X y D f g f C + O D j H a 8 n O n + 2 d C z h x c n U v m 6 S x 2 y u Q D R a K z W y E y l J O k t N s g 3 y A P t w X u L e 7 e y h a o E / 3 E f L F b k j q D y W R E m V 7 t 7 s t j a L r U D Q 5 M 5 w Z z v y G k g I 8 D W 3 P R W P 2 r / H n Z 8 + C G 8 v H M x R e D f E P x g 7 q I w e H z x B 8 j j w 3 x P D 3 Q X D X H n r T x R y 7 Y f P I d n D 7 g F x x w 6 D Z m H 3 2 + t T F Q 9 + + w 6 / j P l 7 w e r y w b v F r s 2 P s v N 6 3 H M u d 4 h A H r w 1 z i z S 1 J 9 9 O G p u t i y F 2 7 L k d Y r / f + K z R Q g e e s 5 i 7 Q b / b Q o f u 1 J v Z 7 t u + Y W 6 b L f T V w g v x O H z n 4 H 7 6 t X 3 i u f h y s 0 V J f d 6 Y 2 L c e G j g w m j X z G k D 1 x L q C T h P f c o N r z 5 + z 0 S f v b n H Q p I y 1 H h 4 a r N G A y U O 4 g E J 8 H z 6 2 U N x u S t q 7 0 D 5 y w 5 1 e m w z 3 + J j Q 8 P Q v J 7 T n X o C m l m 9 N g R Q c I N s N s G / P v C C l a T C b s Y G a e b J b S D Q G N G N r e o M m Q E b 7 0 J 0 1 6 Z c j 3 5 s 3 L y I O L u G X t + H W / j n I F R l 7 m x z h C X W k q 2 s F 6 B x 7 / g y 7 1 s z i a G K N f r Q G z S p e W r z s J D R z U k w E l 8 r q z L f n 2 P b h R w f p B K N y Y Y k 4 g M H T o S Q y G 4 e W H 1 Z K r a s q N a N E b B V s Z e U m I X w p e W Y U y a g w A A l b x C T E c 1 O 5 u I v 5 F f Y 5 f Q c j w P 6 d 5 X h o x q T m J S q i o O 1 U B M U h M i v 3 y p 7 N H F y 5 d L 0 W 2 l F d P b N k 9 c o Y U l s 6 I T 9 L L W g J L Y a y e Z h i m t r G E l I 2 j R b q G q p i 7 i 4 n Z m M l O U s 4 X b f 8 T W X 5 d y V U m U v I n + y E x q 6 q / H v L y d 9 8 L / K X S G B 1 R 2 c u 4 + h 6 1 N F J a K r t 6 b o K r k 5 m h t 0 l 1 G D n J a i B s r f b X k 4 N u h 9 U D S S S W V 0 9 u s u o x 7 Z M P b p S 9 U h H c b 0 5 z k d W r j X H q d R z B J b M 1 R g + / X x l g 0 h p 7 C k R x t h y Z h 4 6 s l 3 L Y f 1 k Q m Y d R 6 4 9 t U u 6 0 n U a 4 m D q 2 0 8 / P f 3 X k 3 V k w p 8 B x 7 P F D 2 R 7 p P 1 k a k L y B a u h Z k + 9 K u e a i H h d 4 c N e T 2 p R m c X q V W p T K V v i l V b Q q U Q z d 0 q M O U d p 1 n y Z / P N L l l v p g o 5 w G i g 1 d V 7 9 q k y z u I S G 3 E y E 7 E t F 2 D j w n 3 6 e U V t J 5 z u 2 3 R s Y A T L W 0 M / a 5 B g 7 k P + e e 9 8 H T T F Z k R I R f Q H J X a K / f I 4 a i P 8 0 k O X O E H / Z M N q 9 3 l 7 7 Z b f 7 o t M p X u 7 z n + J l + l U + + P j r w d k h O j h 9 d X Z 8 + G 1 j U y D S u X d n 5 / w O N H E C L U g j r y J l y R r 2 A w + W 2 P 7 B o r q C B j N Q E Y + s S p W 1 x n T B u K / g K 8 U H 0 K u n X 5 I M 7 S L S s c u t i 3 g R L 8 u M Y L c s + y q h k 7 K 7 u h k k i i Z i K O u N U y 9 C P c H g 1 i r F J i R a v 9 t g S A U j n b q y C b j Z R 8 m W t 1 3 p p L L U 8 I O n Y A c M v l G 9 9 o Z C 6 L O d E w v C c / T K d p L V 5 y 5 d o h f I 6 H Q 6 m x v P b F d p + j x 6 t b t m 9 G q X R 6 / 2 B 8 e D k 4 P D y e G W Y b b D + x C 2 D n f h O K 2 H z i P 7 Q s C q 2 m s e Y V G P r W R l c 0 M c 2 / P b c q X J L 2 g 0 1 o G D L b e u M + T n 5 J w g 2 z S p K + K 8 T 3 5 M Q z J o 0 f W w k V 0 v Z A p N F R B 2 y s z + n H G J k b k i z l K R 9 D M g W 4 T t + U l D Z L 9 B / H d s x H E D U 8 J B u A C z l b N n K r J n q P G X 8 e m n a H Q y / H o 8 O R 8 N j t H Z 6 f n k 6 8 H 5 6 J Q S l 6 g g I s M 8 / f v K d o B D y 3 n 6 N b S n X g m 9 X U V 6 T T V 6 M x t c x 9 j a M U v m 7 i n O 3 Z V o W f / D f 0 q 4 2 V b k p q c m y c n p B F Z 5 C I t / / v T j c D Q 5 H Z f M v a M 4 9 3 b N u Y d P P + 7 n p m b G H 6 O V 1 I w C B F 8 i o B 6 8 i y / 2 + E W a y U z M L Y k G 4 W P 0 f Q z e D C e 1 g A y x C H p 2 J K n u / N a P N l 8 Y P E u 5 Z F t S 4 I 6 6 n W T k D J 3 H 2 H 0 b 3 j Q v 5 G x d b m Z i + e V h 0 n L m l N M e T p I E I a 2 C j q J I z Z C H k J X w a C q 5 9 e C Y C U k 1 U E y O a 4 J Y m t t C t u u j e + W g p T r K x 9 H X 2 5 E W a 2 q i X B W I 3 k e M d n H i 2 J H n 4 f X x g n J w S 0 h f r 4 K + 3 Z f L 0 L d d m 7 6 e h L 7 t C v p e K q p T d x V 1 k q J j 2 z l 1 k g B M P b V u K l h b 5 B 1 M u c M q Y G 1 J x r u u Q m R C g 3 o d s m w H g Q W s 8 N I K 0 E l l D f K h f G + O I u 8 k 2 i z F A J / + N 2 v n U M A V Y M U 6 U G U R I p W o G w c O S X p t C 5 F U G Z r 5 V 3 9 x m w G a V o B H e M i J 4 A n t D D Z i X 6 M L O t s l D N M A u w 1 v s I t S n G Q r A U 8 Q d g K s i q V E S t u V G 0 4 F k B J J Y F m Y V E A J U U q e f W V M 1 K i J i W Y 1 u 6 j B K 6 F B 7 Q o g K I q T D x w r C O x r e 5 p L x D 3 w D i W l + S L x p 4 T f 9 i C Y Y p c c l + F h m 6 F 9 Z w d k 5 S L D t 0 o j 9 y x F t R G b b N z L w z d F M n j M x u w Y e w L I 5 s h z C F 8 E r F E A a f Y 4 k A a S Z T C D 0 T k 6 G B 8 f N 6 Q 5 1 a 4 w p 2 J Q j D S J O g E n S / P 2 x V U Q 2 u G C a E u a O 5 0 u Y O g A l Q C y b C Y 5 I L s b K y j w l 4 m f 7 z z w P + h o 4 T J T 5 G x T C s F J q S F 5 W W y U M O j A / 8 f C v q O e M B V i v N L P F b o y h B w o v q w W h S G X R R W T x B 1 X E 5 N 3 F O Q y z I c d C x 3 e 3 1 p g I x m B s T b 6 v V J w h q r k 2 N B s P K I x 1 A 9 V i / F 5 g 7 s w m H s B k A H a t d T x t n L 2 Z e f e l o G r c 6 f X 3 j + K m c v h D 9 3 Q x w g 2 a C 6 A w U F Z + h 8 j m 9 G f k g G y + E T 4 P c Z u A l A E B Y S C / s / Y l U M V b r B w Q t C m V 7 C x O F m f f 4 K D E M + + 9 G w B Q i E j 7 q G c + M c W z I M D 6 E b / h b + j L y 0 y z d 9 s d 9 Y + W j g O a D q H U d A e i Z p 4 5 U Y i 4 o h s g G w W l E 4 c f 2 1 n A 2 4 Q 5 / S G Y j B X l n 3 P T Q a + 0 B l 6 3 5 M 5 8 g S 1 R E P V K H 8 V Z 6 2 U 4 + p n 6 x K v + 5 B S H 6 n I z A r x O k 4 Q G L n B G z Q C K Y + Z S k I m U Z n 9 o R F H N c X s q X a N l T + 5 q c s L u r y g y w u 6 v K D L C 7 q 8 o M s L u r y g y w u 6 v K D L C 7 q 8 o M s L u r z w 4 c o L 9 M b O f B F A e H / n y u W H N I / + b c o Q N Y s D 4 k r E a s W B h A Y B i G R I c L E i u a 2 H o m u Y n T n T 0 C I F A d H V R n h F r 3 M o 2 D G + D i M U L C Y q 6 r Q C E E Y F l M w F q j V 4 C 9 p s s W h 7 / + z F 8 P y Q 9 O B b h 9 8 M 6 N 0 u / 4 Q Z p 5 h 8 P f E Y D Y 4 9 t U L 7 j p 5 Z H r 8 Y M L + x 1 g H 5 9 c h Z T U 9 u v 0 U x g c j j 6 Y R j K t 1 + K S C B M x o x 3 4 S L 3 8 q i Z K Y g W o z C C n B i W r Y s y G L v i L J 8 L Z D d r 1 5 V M S S 9 m A j Z F S I i f o C 8 D I s V R 7 7 a J 2 Q k V / B 7 u X L B 7 2 V a 8 P s w J b 4 N X e P T N T 5 d 4 9 M 1 v j 1 d 4 9 M 1 P l 3 j 0 z W + T 6 z G p 4 t 8 u s i n i 3 y 6 y K e L f L + / I t + u L v L p I t / 6 i n y 7 u s j 3 y R f 5 T F 3 k 0 0 U + Q Z H v 8 z 5 q d H S Z T 5 f 5 d J l P l / n U S n L C S p + u y C 1 d k U s X q + T e v T q l W P E N f H w 1 l i / Q C U b O l u f M z q r l O b P D 3 Y + n 6 3 O 6 P v f p 1 + e y 1 k N 8 W h T H O I p R m q R K h x q 5 Q E 0 O u V U B u H F M F + O f N J A j T y X j H u S m V J M p 5 z F 2 / p y z y o T C U b H l H i T 3 9 G t F Y V F Q r U G p 8 y w k q W 9 a a G 8 P k t M M l s d 7 z X r l 0 1 K y O S e e K e T w g d X M 9 i M V R b e e L 8 Y 3 x 7 C 5 h P J n / a c l W t o R L r B f E H L 2 3 x 2 C B F J I 8 6 G B S F z A v f / g I L h r o W s L F n p T f N a D Z W i N E r q J Q p 5 5 Q b Q B S 8 i u Y D a Z R 8 w F G Z 6 8 a S J o P n Q I t A A 8 h P 6 C k T x J 8 7 q S C F Z K s K F K c Z b N m O C 2 o U b y j o B k R n S a E y p S b C 5 F s c G R v B r R U Q 4 d 5 7 u K V H e X o t r M U K 1 K 9 6 6 E b l 5 L k q R e k f 7 e U v R 3 c / Q r c m B m J F 8 e 8 R Y D z q o a a w W f a R 0 s M y 8 t h 5 H N I H q u b P F i o y G / x D 2 Q V n y 1 8 K n Z X a F / 3 F j W N V 8 G 5 S P D m t V 9 w b N y y 8 E D e o w u l 7 z k w Y c 0 l y n A E m l q k 7 + U T W 5 y a G b M H W z Q L G I r z / O L b 9 8 o g E U p 4 I P + l O J A 6 q m 9 J L M v E i g w D u C X y + 2 F 1 x t p B x i h L M N P O 6 5 4 4 C U z I 5 + / x X m u c p 5 e z D f X P m D N B F Y o p H U k s L I I 3 q z M x A p 5 b D n W o A Q y R H J 9 D 1 i D 2 q L w C b h c M n w e z j A X m o h v Z D L x w / s p d t o H C 9 + H O f / u + d 9 d e d 5 3 z c 0 H m h n 3 E 0 D q 8 j F J C Z c K j 9 M X Z M X C b B f A 0 n j c S C H S L C F b k B 6 5 M 3 x f 8 r q r R J 0 M e n P S x n I v q y r S 0 M q Y V v r k b 5 6 h v E q c W C F t P o d w 3 / Y Y T G 8 t 6 M 8 S t W R + L N V A t W U X s Z M u u D D x X P m Y 9 K 4 Q h 6 m L k U S q U A B F T q w 7 / J Z J w 4 C f l g z 8 0 E m 1 E U R S + D U v h z P L f / r P H I c + E 0 V B K n T r F o s L f m W h i 1 E A Q 4 A t g I Z 9 t c D + u z 4 J x V p o H y z W f z c C 0 Y e w i t j v C 8 d o I a L c / Q b r T T Q + N 9 o 5 h t 8 A p X T U S 5 5 w H l 7 w e M I P 7 / H 8 1 s l j D V X P K V e R R N n T x 5 m J + Y j Y 2 y o v w 3 v c j F c s N 6 a M d z G 0 I m B X i c V N 1 P 8 8 + e V 7 E t b a B U Y G j I Q m G D u W J x 0 l l S I 7 C i v Q i i g q M Z r P C Q j R J H Y d + 0 r I p r u Q c T y f L X y L J C B N a O 6 w / / g 3 R L h 3 2 A 9 J 7 E y O X U c w F A f 9 + N 7 8 2 A 7 C G H r N Z j j 7 7 8 C x 3 c D u 3 o T p q O S i / 1 O s 5 B v L W e C g f e j 7 X n p S 6 c i e k 3 I w 2 T H R g e V M F 0 7 1 S w + E J G Z F P A T u y c s P T 6 9 f A a E 3 4 h O 2 w w V z w G L H N g Q 2 b X d K F E Z M 5 F I n d Y V z Z m m P z 0 o / r n T U P 3 d g 9 y E 5 i y 0 2 1 + w U q a Y l G i X Q N q I I b S L p Q K K m X M Q o j U 6 S s C T 3 s o V h 2 X 5 1 B r 6 C W i z d q a G V n G z d y r U i M n H 7 3 g n u G 4 k 6 s l S b 0 Z F S 9 4 b K k 2 6 Z M P 3 D x S j E 8 3 4 m l i e J Q 7 9 B u 5 F w C Z i 2 l o u V 8 p N W p Y q f Z O h U t 4 6 3 e i a j H j 2 R R z 3 W 1 8 b q K t a Z D 8 Y c W J A j n J 9 9 i T C b h 1 w p 0 U D S 5 8 3 4 B u M w r 3 v 0 g Z S R 1 t E O R a 0 7 A L / 3 9 J P l 3 H g B g s m p L + F P D 9 G 2 E H 8 B H o D c o p L O 1 U I X 0 b W B 4 4 y n s O / 6 A Q t R l k X H J a T U e G e u 5 b 6 L U A 9 6 R D j f z H r 3 x M 3 b 4 u Y d c f N u o T k 6 E S 3 u / l L c b H Q k 7 Y a k 3 Z S 0 d 6 X m L h a q I V 3 g o s 3 X X G Z j y X U 2 l l p o H M C Y F n v y a l 4 0 x H T A K Q z O 8 l e Y k Z G U S v i 7 W u v O U / D G E O F s j A z i B C C k e f r F h d R f d E w o S 9 Q b U z T U u p V D 9 f 0 8 e Q x P c O M D L f u t s y q e e 1 V Y b q W z q 1 t c 0 e K 6 S B e i K P m i h E b u N b 0 z B 5 f c E n Z s B e F J a Q n e K I x 7 5 k N s a N 9 a t l h E 3 9 m 3 z X I a + D H H i y t S S / x J + Q H M w t l T 2 a U v S + N k e Y m 2 s g 1 v D D l U q x 7 Q C m n P B 7 T x D W h l D B t 1 3 u R I V c J C Z 9 Z b K 7 m 3 4 y K v D p T j b K O M 4 y U O Q I h 5 4 D D I d D F y O i / V 5 w x X a k g g / 1 Y z G n l 8 J K E N 6 S o O b c i V 9 Y Y 2 6 V w 6 t P l 4 Q x v u S k 9 e n P p j R D 3 M B r L X q H F V R D 2 i 3 y 0 X 9 V C b E U U 9 E R k 1 o h 4 6 1 P u L e t T 0 5 v 0 F R E t s + F w o Z K w U k Z R u 9 6 s E E O K Q R B 5 A k D X O B B B M f 2 T b a Y 3 9 X R w / I K a H 8 h 2 e K V 1 u h 6 d U v q e Y x q g M a u p H z u W 3 1 n P x Q 8 Y 3 S E 0 0 K z O 1 + C F / o N d Y + U C v o Q / 0 6 g O 9 + k C v P t C r D / T q A 7 3 6 Q K 8 + 0 K s P 9 O o D v f p A r z 7 Q q w / 0 6 g O 9 + k C v y o F e y K J N E Z B f L x E 3 s 4 n 4 x i e d i W 9 8 e q n 4 x k e Q i 2 / o Z F w n 4 z o Z 1 8 m 4 T s Z 1 M v 6 H S 8 a 7 n T 9 2 M v 5 J 5 O 3 8 w 5 Y V 0 3 u N A m g U Q K M A G g X 4 f a M A b 0 Z n B 4 O 1 3 T h D b o 6 x H S L d W 5 / d N H M E H m / h E F X 3 Z t i B L i P 3 2 r G m l r c 1 B v P E 6 A s 7 C D 0 f O E A Y H U E L + I u g 5 M R f R L D 4 X p r o 4 h p v p M l M J 8 w R s o q a 9 6 k n H p q L H / s I V y x X 5 I Y N E 8 3 5 m 6 g S H 8 y v b e 5 G q v 8 D A A D / / w M A U E s B A i 0 A F A A G A A g A A A A h A C r d q k D S A A A A N w E A A B M A A A A A A A A A A A A A A A A A A A A A A F t D b 2 5 0 Z W 5 0 X 1 R 5 c G V z X S 5 4 b W x Q S w E C L Q A U A A I A C A A A A C E A G F u J A 6 0 A A A D 3 A A A A E g A A A A A A A A A A A A A A A A A L A w A A Q 2 9 u Z m l n L 1 B h Y 2 t h Z 2 U u e G 1 s U E s B A i 0 A F A A C A A g A A A A h A P 6 Y t 6 2 j E A A A Q q k A A B M A A A A A A A A A A A A A A A A A 6 A M A A E Z v c m 1 1 b G F z L 1 N l Y 3 R p b 2 4 x L m 1 Q S w U G A A A A A A M A A w D C A A A A v B Q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Q v A Q A A A A A A E i 8 B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0 Y k R l e j E 2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Q z N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w L T A 5 L T I y V D E 3 O j I w O j M z L j Y 3 N z A w O D V a I i 8 + P E V u d H J 5 I F R 5 c G U 9 I k Z p b G x D b 2 x 1 b W 5 U e X B l c y I g V m F s d W U 9 I n N C Z 1 l H Q l F V R k F B V U E i L z 4 8 R W 5 0 c n k g V H l w Z T 0 i R m l s b E N v b H V t b k 5 h b W V z I i B W Y W x 1 Z T 0 i c 1 s m c X V v d D t D b 2 5 0 Y S Z x d W 9 0 O y w m c X V v d D t D b 2 Q g U m V k d X p p Z G 8 m c X V v d D s s J n F 1 b 3 Q 7 R G V z Y 3 J p w 6 f D o 2 8 m c X V v d D s s J n F 1 b 3 Q 7 U 2 F s Z G 8 g S W 5 p Y 2 l h b C Z x d W 9 0 O y w m c X V v d D t E w 6 l i a X R v J n F 1 b 3 Q 7 L C Z x d W 9 0 O 0 N y w 6 l k a X R v J n F 1 b 3 Q 7 L C Z x d W 9 0 O 0 1 v d m l t Z W 5 0 b y B N w 6 p z J n F 1 b 3 Q 7 L C Z x d W 9 0 O 1 N h b G R v I E Z p b m F s J n F 1 b 3 Q 7 L C Z x d W 9 0 O 1 N h b G R v I E Z p b m F s I G V t I E 1 p b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M z c 0 Z T I w N m U t Z m U y M y 0 0 Z G I z L W F m M z k t Y 2 Z k M W Q y O T V i N m E 1 I i 8 + P E V u d H J 5 I F R 5 c G U 9 I l J l Y 2 9 2 Z X J 5 V G F y Z 2 V 0 Q 2 9 s d W 1 u I i B W Y W x 1 Z T 0 i b D E i L z 4 8 R W 5 0 c n k g V H l w Z T 0 i U m V j b 3 Z l c n l U Y X J n Z X R S b 3 c i I F Z h b H V l P S J s M S I v P j x F b n R y e S B U e X B l P S J S Z W N v d m V y e V R h c m d l d F N o Z W V 0 I i B W Y W x 1 Z T 0 i c 0 J h b G F u Y 2 V 0 Z S B E Z X o t M j A x N i I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k R l e j E 2 L 1 R p c G 8 g Q W x 0 Z X J h Z G 8 1 L n t D b 2 5 0 Y S w w f S Z x d W 9 0 O y w m c X V v d D t T Z W N 0 a W 9 u M S 9 0 Y k R l e j E 2 L 0 l u d G V y d m F s b y B k Z S B 0 Z X h 0 b y B p b n N l c m l k b y 5 7 S W 5 0 Z X J 2 Y W x v I G R l I H R l e H R v L D V 9 J n F 1 b 3 Q 7 L C Z x d W 9 0 O 1 N l Y 3 R p b 2 4 x L 3 R i R G V 6 M T Y v S W 5 0 Z X J 2 Y W x v I G R l I H R l e H R v I G l u c 2 V y a W R v M S 5 7 S W 5 0 Z X J 2 Y W x v I G R l I H R l e H R v L j E s N n 0 m c X V v d D s s J n F 1 b 3 Q 7 U 2 V j d G l v b j E v d G J E Z X o x N i 9 U a X B v I E F s d G V y Y W R v M i 5 7 S W 5 0 Z X J 2 Y W x v I G R l I H R l e H R v L j I s N H 0 m c X V v d D s s J n F 1 b 3 Q 7 U 2 V j d G l v b j E v d G J E Z X o x N i 9 U a X B v I E F s d G V y Y W R v M y 5 7 S W 5 0 Z X J 2 Y W x v I G R l I H R l e H R v L j M s N X 0 m c X V v d D s s J n F 1 b 3 Q 7 U 2 V j d G l v b j E v d G J E Z X o x N i 9 U a X B v I E F s d G V y Y W R v N C 5 7 S W 5 0 Z X J 2 Y W x v I G R l I H R l e H R v L D l 9 J n F 1 b 3 Q 7 L C Z x d W 9 0 O 1 N l Y 3 R p b 2 4 x L 3 R i R G V 6 M T Y v U G V y c 2 9 u Y W x p e m H D p 8 O j b y B B Z G l j a W 9 u Y W R h L n t N b 3 Z p b W V u d G 8 g T c O q c y w 3 f S Z x d W 9 0 O y w m c X V v d D t T Z W N 0 a W 9 u M S 9 0 Y k R l e j E 2 L 1 R p c G 8 g Q W x 0 Z X J h Z G 8 x L n v D m m x 0 a W 1 v c y B j Y X J h Y 3 R l c m V z L D J 9 J n F 1 b 3 Q 7 L C Z x d W 9 0 O 1 N l Y 3 R p b 2 4 x L 3 R i R G V 6 M T Y v U G V y c 2 9 u Y W x p e m H D p 8 O j b y B B Z G l j a W 9 u Y W R h M S 5 7 U 2 F s Z G 8 g R m l u Y W w g Z W 0 g T W l s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3 R i R G V 6 M T Y v V G l w b y B B b H R l c m F k b z U u e 0 N v b n R h L D B 9 J n F 1 b 3 Q 7 L C Z x d W 9 0 O 1 N l Y 3 R p b 2 4 x L 3 R i R G V 6 M T Y v S W 5 0 Z X J 2 Y W x v I G R l I H R l e H R v I G l u c 2 V y a W R v L n t J b n R l c n Z h b G 8 g Z G U g d G V 4 d G 8 s N X 0 m c X V v d D s s J n F 1 b 3 Q 7 U 2 V j d G l v b j E v d G J E Z X o x N i 9 J b n R l c n Z h b G 8 g Z G U g d G V 4 d G 8 g a W 5 z Z X J p Z G 8 x L n t J b n R l c n Z h b G 8 g Z G U g d G V 4 d G 8 u M S w 2 f S Z x d W 9 0 O y w m c X V v d D t T Z W N 0 a W 9 u M S 9 0 Y k R l e j E 2 L 1 R p c G 8 g Q W x 0 Z X J h Z G 8 y L n t J b n R l c n Z h b G 8 g Z G U g d G V 4 d G 8 u M i w 0 f S Z x d W 9 0 O y w m c X V v d D t T Z W N 0 a W 9 u M S 9 0 Y k R l e j E 2 L 1 R p c G 8 g Q W x 0 Z X J h Z G 8 z L n t J b n R l c n Z h b G 8 g Z G U g d G V 4 d G 8 u M y w 1 f S Z x d W 9 0 O y w m c X V v d D t T Z W N 0 a W 9 u M S 9 0 Y k R l e j E 2 L 1 R p c G 8 g Q W x 0 Z X J h Z G 8 0 L n t J b n R l c n Z h b G 8 g Z G U g d G V 4 d G 8 s O X 0 m c X V v d D s s J n F 1 b 3 Q 7 U 2 V j d G l v b j E v d G J E Z X o x N i 9 Q Z X J z b 2 5 h b G l 6 Y c O n w 6 N v I E F k a W N p b 2 5 h Z G E u e 0 1 v d m l t Z W 5 0 b y B N w 6 p z L D d 9 J n F 1 b 3 Q 7 L C Z x d W 9 0 O 1 N l Y 3 R p b 2 4 x L 3 R i R G V 6 M T Y v V G l w b y B B b H R l c m F k b z E u e 8 O a b H R p b W 9 z I G N h c m F j d G V y Z X M s M n 0 m c X V v d D s s J n F 1 b 3 Q 7 U 2 V j d G l v b j E v d G J E Z X o x N i 9 Q Z X J z b 2 5 h b G l 6 Y c O n w 6 N v I E F k a W N p b 2 5 h Z G E x L n t T Y W x k b y B G a W 5 h b C B l b S B N a W w s O H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V n Y c O n w 6 N v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0 Y k R l e j E 3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Q 4 M i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w L T A 5 L T I y V D E 3 O j I w O j M z L j c 4 M T k 0 O D d a I i 8 + P E V u d H J 5 I F R 5 c G U 9 I k Z p b G x D b 2 x 1 b W 5 U e X B l c y I g V m F s d W U 9 I n N C Z 1 l H Q l F V R k J R V U Y i L z 4 8 R W 5 0 c n k g V H l w Z T 0 i R m l s b E N v b H V t b k 5 h b W V z I i B W Y W x 1 Z T 0 i c 1 s m c X V v d D t D b 2 5 0 Y S B D b 2 5 0 w 6 F i a W w m c X V v d D s s J n F 1 b 3 Q 7 Q 8 O z Z C 4 g U m V k d X p p Z G 8 m c X V v d D s s J n F 1 b 3 Q 7 R G V z Y 3 J p w 6 f D o 2 8 m c X V v d D s s J n F 1 b 3 Q 7 U 2 F s Z G 8 g S W 5 p Y 2 l h b C Z x d W 9 0 O y w m c X V v d D t E w 6 l i a X R v J n F 1 b 3 Q 7 L C Z x d W 9 0 O 0 N y w 6 l k a X R v J n F 1 b 3 Q 7 L C Z x d W 9 0 O 0 1 v d i 4 g T c O q c y Z x d W 9 0 O y w m c X V v d D t T Y W x k b y B G a W 5 h b C Z x d W 9 0 O y w m c X V v d D t T Y W x k b y B G a W 5 h b C B l b S B N a W w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c y Z G F h Z D Z i L W R l Z D I t N G F i M i 0 4 M W R m L T M 5 M T k 3 O D k z Y T h i Z C I v P j x F b n R y e S B U e X B l P S J S Z W N v d m V y e V R h c m d l d E N v b H V t b i I g V m F s d W U 9 I m w x I i 8 + P E V u d H J 5 I F R 5 c G U 9 I l J l Y 2 9 2 Z X J 5 V G F y Z 2 V 0 U m 9 3 I i B W Y W x 1 Z T 0 i b D E i L z 4 8 R W 5 0 c n k g V H l w Z T 0 i U m V j b 3 Z l c n l U Y X J n Z X R T a G V l d C I g V m F s d W U 9 I n N C Y W x h b m N l d G U g R G V 6 L T I w M T Y i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J E Z X o x N y 9 U Z X h 0 b y B J b n N l c m l k b y B B b n R l c y B k b y B E Z W x p b W l 0 Y W R v c i 5 7 V G V 4 d G 8 g Q W 5 0 Z X M g Z G 8 g R G V s a W 1 p d G F k b 3 I s M X 0 m c X V v d D s s J n F 1 b 3 Q 7 U 2 V j d G l v b j E v d G J E Z X o x N y 9 J b n R l c n Z h b G 8 g Z G U g d G V 4 d G 8 g a W 5 z Z X J p Z G 8 u e 0 l u d G V y d m F s b y B k Z S B 0 Z X h 0 b y w z f S Z x d W 9 0 O y w m c X V v d D t T Z W N 0 a W 9 u M S 9 0 Y k R l e j E 3 L 0 l u d G V y d m F s b y B k Z S B 0 Z X h 0 b y B p b n N l c m l k b z E u e 0 l u d G V y d m F s b y B k Z S B 0 Z X h 0 b y 4 x L D N 9 J n F 1 b 3 Q 7 L C Z x d W 9 0 O 1 N l Y 3 R p b 2 4 x L 3 R i R G V 6 M T c v V G l w b y B B b H R l c m F k b z I u e 0 l u d G V y d m F s b y B k Z S B 0 Z X h 0 b y 4 y L D R 9 J n F 1 b 3 Q 7 L C Z x d W 9 0 O 1 N l Y 3 R p b 2 4 x L 3 R i R G V 6 M T c v V G l w b y B B b H R l c m F k b z M u e 0 l u d G V y d m F s b y B k Z S B 0 Z X h 0 b y 4 z L D V 9 J n F 1 b 3 Q 7 L C Z x d W 9 0 O 1 N l Y 3 R p b 2 4 x L 3 R i R G V 6 M T c v V G l w b y B B b H R l c m F k b z M u e 0 l u d G V y d m F s b y B k Z S B 0 Z X h 0 b y 4 0 L D Z 9 J n F 1 b 3 Q 7 L C Z x d W 9 0 O 1 N l Y 3 R p b 2 4 x L 3 R i R G V 6 M T c v V G l w b y B B b H R l c m F k b z Q u e 0 1 v d i 4 g T c O q c y w 3 f S Z x d W 9 0 O y w m c X V v d D t T Z W N 0 a W 9 u M S 9 0 Y k R l e j E 3 L 1 R p c G 8 g Q W x 0 Z X J h Z G 8 z L n t J b n R l c n Z h b G 8 g Z G U g d G V 4 d G 8 u N S w 3 f S Z x d W 9 0 O y w m c X V v d D t T Z W N 0 a W 9 u M S 9 0 Y k R l e j E 3 L 0 R p d m l z w 6 N v I E l u c 2 V y a W R h L n t T Y W x k b y B G a W 5 h b C B l b S B N a W w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d G J E Z X o x N y 9 U Z X h 0 b y B J b n N l c m l k b y B B b n R l c y B k b y B E Z W x p b W l 0 Y W R v c i 5 7 V G V 4 d G 8 g Q W 5 0 Z X M g Z G 8 g R G V s a W 1 p d G F k b 3 I s M X 0 m c X V v d D s s J n F 1 b 3 Q 7 U 2 V j d G l v b j E v d G J E Z X o x N y 9 J b n R l c n Z h b G 8 g Z G U g d G V 4 d G 8 g a W 5 z Z X J p Z G 8 u e 0 l u d G V y d m F s b y B k Z S B 0 Z X h 0 b y w z f S Z x d W 9 0 O y w m c X V v d D t T Z W N 0 a W 9 u M S 9 0 Y k R l e j E 3 L 0 l u d G V y d m F s b y B k Z S B 0 Z X h 0 b y B p b n N l c m l k b z E u e 0 l u d G V y d m F s b y B k Z S B 0 Z X h 0 b y 4 x L D N 9 J n F 1 b 3 Q 7 L C Z x d W 9 0 O 1 N l Y 3 R p b 2 4 x L 3 R i R G V 6 M T c v V G l w b y B B b H R l c m F k b z I u e 0 l u d G V y d m F s b y B k Z S B 0 Z X h 0 b y 4 y L D R 9 J n F 1 b 3 Q 7 L C Z x d W 9 0 O 1 N l Y 3 R p b 2 4 x L 3 R i R G V 6 M T c v V G l w b y B B b H R l c m F k b z M u e 0 l u d G V y d m F s b y B k Z S B 0 Z X h 0 b y 4 z L D V 9 J n F 1 b 3 Q 7 L C Z x d W 9 0 O 1 N l Y 3 R p b 2 4 x L 3 R i R G V 6 M T c v V G l w b y B B b H R l c m F k b z M u e 0 l u d G V y d m F s b y B k Z S B 0 Z X h 0 b y 4 0 L D Z 9 J n F 1 b 3 Q 7 L C Z x d W 9 0 O 1 N l Y 3 R p b 2 4 x L 3 R i R G V 6 M T c v V G l w b y B B b H R l c m F k b z Q u e 0 1 v d i 4 g T c O q c y w 3 f S Z x d W 9 0 O y w m c X V v d D t T Z W N 0 a W 9 u M S 9 0 Y k R l e j E 3 L 1 R p c G 8 g Q W x 0 Z X J h Z G 8 z L n t J b n R l c n Z h b G 8 g Z G U g d G V 4 d G 8 u N S w 3 f S Z x d W 9 0 O y w m c X V v d D t T Z W N 0 a W 9 u M S 9 0 Y k R l e j E 3 L 0 R p d m l z w 6 N v I E l u c 2 V y a W R h L n t T Y W x k b y B G a W 5 h b C B l b S B N a W w s O H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V n Y c O n w 6 N v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R W 5 0 c n k g V H l w Z T 0 i T G 9 h Z G V k V G 9 B b m F s e X N p c 1 N l c n Z p Y 2 V z I i B W Y W x 1 Z T 0 i b D A i L z 4 8 L 1 N 0 Y W J s Z U V u d H J p Z X M + P C 9 J d G V t P j x J d G V t P j x J d G V t T G 9 j Y X R p b 2 4 + P E l 0 Z W 1 U e X B l P k Z v c m 1 1 b G E 8 L 0 l 0 Z W 1 U e X B l P j x J d G V t U G F 0 a D 5 T Z W N 0 a W 9 u M S 9 0 Y j I w M T g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3 L T I 5 V D E 5 O j U 4 O j U 4 L j k z N j Q 1 N T B a I i 8 + P E V u d H J 5 I F R 5 c G U 9 I k Z p b G x D b 2 x 1 b W 5 U e X B l c y I g V m F s d W U 9 I n N D U U F B Q m d N R 0 J R V U Z C U V V G Q U F B P S I v P j x F b n R y e S B U e X B l P S J G a W x s Q 2 9 s d W 1 u T m F t Z X M i I F Z h b H V l P S J z W y Z x d W 9 0 O 0 3 D q n M m c X V v d D s s J n F 1 b 3 Q 7 Q W d y d X B h b W V u d G 8 g Q l A v R F J F J n F 1 b 3 Q 7 L C Z x d W 9 0 O 1 M v Q S Z x d W 9 0 O y w m c X V v d D t D b 2 5 0 Y S B D b 2 5 0 w 6 F i a W w m c X V v d D s s J n F 1 b 3 Q 7 Q 8 O z Z C 4 g U m V k d X p p Z G 8 m c X V v d D s s J n F 1 b 3 Q 7 R G V z Y 3 J p w 6 f D o 2 8 m c X V v d D s s J n F 1 b 3 Q 7 U 2 F s Z G 8 g S W 5 p Y 2 l h b C Z x d W 9 0 O y w m c X V v d D t E w 6 l i a X R v J n F 1 b 3 Q 7 L C Z x d W 9 0 O 0 N y w 6 l k a X R v J n F 1 b 3 Q 7 L C Z x d W 9 0 O 0 1 v d i 4 g T c O q c y Z x d W 9 0 O y w m c X V v d D t T Y W x k b y B G a W 5 h b C Z x d W 9 0 O y w m c X V v d D t T Y W x k b y B G a W 5 h b C B l b S B N a W w m c X V v d D s s J n F 1 b 3 Q 7 Q W d y d X B h b W V u d G 8 g R F Z B J n F 1 b 3 Q 7 L C Z x d W 9 0 O 0 5 v d G E g R X h w b G l j Y X R p d m E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l k M D V k N m R i L T E 2 O T U t N D Z l Z S 0 4 Y W Q y L T d j N z A 4 N m Y 2 M D Q 1 Y S I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I y M D E 4 L 0 F 1 d G 9 S Z W 1 v d m V k Q 2 9 s d W 1 u c z E u e 0 3 D q n M s M H 0 m c X V v d D s s J n F 1 b 3 Q 7 U 2 V j d G l v b j E v d G I y M D E 4 L 0 F 1 d G 9 S Z W 1 v d m V k Q 2 9 s d W 1 u c z E u e 0 F n c n V w Y W 1 l b n R v I E J Q L 0 R S R S w x f S Z x d W 9 0 O y w m c X V v d D t T Z W N 0 a W 9 u M S 9 0 Y j I w M T g v Q X V 0 b 1 J l b W 9 2 Z W R D b 2 x 1 b W 5 z M S 5 7 U y 9 B L D J 9 J n F 1 b 3 Q 7 L C Z x d W 9 0 O 1 N l Y 3 R p b 2 4 x L 3 R i M j A x O C 9 B d X R v U m V t b 3 Z l Z E N v b H V t b n M x L n t D b 2 5 0 Y S B D b 2 5 0 w 6 F i a W w s M 3 0 m c X V v d D s s J n F 1 b 3 Q 7 U 2 V j d G l v b j E v d G I y M D E 4 L 0 F 1 d G 9 S Z W 1 v d m V k Q 2 9 s d W 1 u c z E u e 0 P D s 2 Q u I F J l Z H V 6 a W R v L D R 9 J n F 1 b 3 Q 7 L C Z x d W 9 0 O 1 N l Y 3 R p b 2 4 x L 3 R i M j A x O C 9 B d X R v U m V t b 3 Z l Z E N v b H V t b n M x L n t E Z X N j c m n D p 8 O j b y w 1 f S Z x d W 9 0 O y w m c X V v d D t T Z W N 0 a W 9 u M S 9 0 Y j I w M T g v Q X V 0 b 1 J l b W 9 2 Z W R D b 2 x 1 b W 5 z M S 5 7 U 2 F s Z G 8 g S W 5 p Y 2 l h b C w 2 f S Z x d W 9 0 O y w m c X V v d D t T Z W N 0 a W 9 u M S 9 0 Y j I w M T g v Q X V 0 b 1 J l b W 9 2 Z W R D b 2 x 1 b W 5 z M S 5 7 R M O p Y m l 0 b y w 3 f S Z x d W 9 0 O y w m c X V v d D t T Z W N 0 a W 9 u M S 9 0 Y j I w M T g v Q X V 0 b 1 J l b W 9 2 Z W R D b 2 x 1 b W 5 z M S 5 7 Q 3 L D q W R p d G 8 s O H 0 m c X V v d D s s J n F 1 b 3 Q 7 U 2 V j d G l v b j E v d G I y M D E 4 L 0 F 1 d G 9 S Z W 1 v d m V k Q 2 9 s d W 1 u c z E u e 0 1 v d i 4 g T c O q c y w 5 f S Z x d W 9 0 O y w m c X V v d D t T Z W N 0 a W 9 u M S 9 0 Y j I w M T g v Q X V 0 b 1 J l b W 9 2 Z W R D b 2 x 1 b W 5 z M S 5 7 U 2 F s Z G 8 g R m l u Y W w s M T B 9 J n F 1 b 3 Q 7 L C Z x d W 9 0 O 1 N l Y 3 R p b 2 4 x L 3 R i M j A x O C 9 B d X R v U m V t b 3 Z l Z E N v b H V t b n M x L n t T Y W x k b y B G a W 5 h b C B l b S B N a W w s M T F 9 J n F 1 b 3 Q 7 L C Z x d W 9 0 O 1 N l Y 3 R p b 2 4 x L 3 R i M j A x O C 9 B d X R v U m V t b 3 Z l Z E N v b H V t b n M x L n t B Z 3 J 1 c G F t Z W 5 0 b y B E V k E s M T J 9 J n F 1 b 3 Q 7 L C Z x d W 9 0 O 1 N l Y 3 R p b 2 4 x L 3 R i M j A x O C 9 B d X R v U m V t b 3 Z l Z E N v b H V t b n M x L n t O b 3 R h I E V 4 c G x p Y 2 F 0 a X Z h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d G I y M D E 4 L 0 F 1 d G 9 S Z W 1 v d m V k Q 2 9 s d W 1 u c z E u e 0 3 D q n M s M H 0 m c X V v d D s s J n F 1 b 3 Q 7 U 2 V j d G l v b j E v d G I y M D E 4 L 0 F 1 d G 9 S Z W 1 v d m V k Q 2 9 s d W 1 u c z E u e 0 F n c n V w Y W 1 l b n R v I E J Q L 0 R S R S w x f S Z x d W 9 0 O y w m c X V v d D t T Z W N 0 a W 9 u M S 9 0 Y j I w M T g v Q X V 0 b 1 J l b W 9 2 Z W R D b 2 x 1 b W 5 z M S 5 7 U y 9 B L D J 9 J n F 1 b 3 Q 7 L C Z x d W 9 0 O 1 N l Y 3 R p b 2 4 x L 3 R i M j A x O C 9 B d X R v U m V t b 3 Z l Z E N v b H V t b n M x L n t D b 2 5 0 Y S B D b 2 5 0 w 6 F i a W w s M 3 0 m c X V v d D s s J n F 1 b 3 Q 7 U 2 V j d G l v b j E v d G I y M D E 4 L 0 F 1 d G 9 S Z W 1 v d m V k Q 2 9 s d W 1 u c z E u e 0 P D s 2 Q u I F J l Z H V 6 a W R v L D R 9 J n F 1 b 3 Q 7 L C Z x d W 9 0 O 1 N l Y 3 R p b 2 4 x L 3 R i M j A x O C 9 B d X R v U m V t b 3 Z l Z E N v b H V t b n M x L n t E Z X N j c m n D p 8 O j b y w 1 f S Z x d W 9 0 O y w m c X V v d D t T Z W N 0 a W 9 u M S 9 0 Y j I w M T g v Q X V 0 b 1 J l b W 9 2 Z W R D b 2 x 1 b W 5 z M S 5 7 U 2 F s Z G 8 g S W 5 p Y 2 l h b C w 2 f S Z x d W 9 0 O y w m c X V v d D t T Z W N 0 a W 9 u M S 9 0 Y j I w M T g v Q X V 0 b 1 J l b W 9 2 Z W R D b 2 x 1 b W 5 z M S 5 7 R M O p Y m l 0 b y w 3 f S Z x d W 9 0 O y w m c X V v d D t T Z W N 0 a W 9 u M S 9 0 Y j I w M T g v Q X V 0 b 1 J l b W 9 2 Z W R D b 2 x 1 b W 5 z M S 5 7 Q 3 L D q W R p d G 8 s O H 0 m c X V v d D s s J n F 1 b 3 Q 7 U 2 V j d G l v b j E v d G I y M D E 4 L 0 F 1 d G 9 S Z W 1 v d m V k Q 2 9 s d W 1 u c z E u e 0 1 v d i 4 g T c O q c y w 5 f S Z x d W 9 0 O y w m c X V v d D t T Z W N 0 a W 9 u M S 9 0 Y j I w M T g v Q X V 0 b 1 J l b W 9 2 Z W R D b 2 x 1 b W 5 z M S 5 7 U 2 F s Z G 8 g R m l u Y W w s M T B 9 J n F 1 b 3 Q 7 L C Z x d W 9 0 O 1 N l Y 3 R p b 2 4 x L 3 R i M j A x O C 9 B d X R v U m V t b 3 Z l Z E N v b H V t b n M x L n t T Y W x k b y B G a W 5 h b C B l b S B N a W w s M T F 9 J n F 1 b 3 Q 7 L C Z x d W 9 0 O 1 N l Y 3 R p b 2 4 x L 3 R i M j A x O C 9 B d X R v U m V t b 3 Z l Z E N v b H V t b n M x L n t B Z 3 J 1 c G F t Z W 5 0 b y B E V k E s M T J 9 J n F 1 b 3 Q 7 L C Z x d W 9 0 O 1 N l Y 3 R p b 2 4 x L 3 R i M j A x O C 9 B d X R v U m V t b 3 Z l Z E N v b H V t b n M x L n t O b 3 R h I E V 4 c G x p Y 2 F 0 a X Z h L D E z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Z W d h w 6 f D o 2 8 i L z 4 8 R W 5 0 c n k g V H l w Z T 0 i R m l s b E 9 i a m V j d F R 5 c G U i I F Z h b H V l P S J z Q 2 9 u b m V j d G l v b k 9 u b H k i L z 4 8 R W 5 0 c n k g V H l w Z T 0 i T m F t Z V V w Z G F 0 Z W R B Z n R l c k Z p b G w i I F Z h b H V l P S J s M C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R i U G x j d G E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T G F z d F V w Z G F 0 Z W Q i I F Z h b H V l P S J k M j A x O S 0 w M S 0 y M 1 Q x O T o z M T o y N y 4 x M z E z M T k 4 W i I v P j x F b n R y e S B U e X B l P S J G a W x s Z W R D b 2 1 w b G V 0 Z V J l c 3 V s d F R v V 2 9 y a 3 N o Z W V 0 I i B W Y W x 1 Z T 0 i b D A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z d W x 0 V H l w Z S I g V m F s d W U 9 I n N U Y W J s Z S I v P j x F b n R y e S B U e X B l P S J O Y X Z p Z 2 F 0 a W 9 u U 3 R l c E 5 h b W U i I F Z h b H V l P S J z T m F 2 Z W d h w 6 f D o 2 8 i L z 4 8 R W 5 0 c n k g V H l w Z T 0 i R m l s b E 9 i a m V j d F R 5 c G U i I F Z h b H V l P S J z Q 2 9 u b m V j d G l v b k 9 u b H k i L z 4 8 L 1 N 0 Y W J s Z U V u d H J p Z X M + P C 9 J d G V t P j x J d G V t P j x J d G V t T G 9 j Y X R p b 2 4 + P E l 0 Z W 1 U e X B l P k Z v c m 1 1 b G E 8 L 0 l 0 Z W 1 U e X B l P j x J d G V t U G F 0 a D 5 T Z W N 0 a W 9 u M S 9 B c n F 1 a X Z v J T I w Z G U l M j B B b W 9 z d H J h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x h c 3 R V c G R h d G V k I i B W Y W x 1 Z T 0 i Z D I w M j A t M D k t M j J U M T c 6 M j A 6 M j g u O D Y 0 N j I 4 O F o i L z 4 8 R W 5 0 c n k g V H l w Z T 0 i R m l s b G V k Q 2 9 t c G x l d G V S Z X N 1 b H R U b 1 d v c m t z a G V l d C I g V m F s d W U 9 I m w w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R 3 J v d X B J R C I g V m F s d W U 9 I n M 0 N 2 J k O G I z M i 0 y N j Q x L T Q w N W E t Y m E z O S 0 1 Y T U 2 N T Y 5 O W E z Z D k i L z 4 8 R W 5 0 c n k g V H l w Z T 0 i U m V z d W x 0 V H l w Z S I g V m F s d W U 9 I n N C a W 5 h c n k i L z 4 8 R W 5 0 c n k g V H l w Z T 0 i T m F 2 a W d h d G l v b l N 0 Z X B O Y W 1 l I i B W Y W x 1 Z T 0 i c 0 5 h d m V n Y c O n w 6 N v I i 8 + P E V u d H J 5 I F R 5 c G U 9 I k Z p b G x P Y m p l Y 3 R U e X B l I i B W Y W x 1 Z T 0 i c 0 N v b m 5 l Y 3 R p b 2 5 P b m x 5 I i 8 + P E V u d H J 5 I F R 5 c G U 9 I k 5 h b W V V c G R h d G V k Q W Z 0 Z X J G a W x s I i B W Y W x 1 Z T 0 i b D E i L z 4 8 L 1 N 0 Y W J s Z U V u d H J p Z X M + P C 9 J d G V t P j x J d G V t P j x J d G V t T G 9 j Y X R p b 2 4 + P E l 0 Z W 1 U e X B l P k Z v c m 1 1 b G E 8 L 0 l 0 Z W 1 U e X B l P j x J d G V t U G F 0 a D 5 T Z W N 0 a W 9 u M S 9 Q Y X I l Q z M l Q T J t Z X R y b y U y M G R l J T I w Q X J x d W l 2 b y U y M G R l J T I w Q W 1 v c 3 R y Y T E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T G F z d F V w Z G F 0 Z W Q i I F Z h b H V l P S J k M j A x O C 0 w N i 0 x O V Q x N z o z O T o x N S 4 1 M T A y M D M w W i I v P j x F b n R y e S B U e X B l P S J G a W x s Z W R D b 2 1 w b G V 0 Z V J l c 3 V s d F R v V 2 9 y a 3 N o Z W V 0 I i B W Y W x 1 Z T 0 i b D A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H c m 9 1 c E l E I i B W Y W x 1 Z T 0 i c z Q 3 Y m Q 4 Y j M y L T I 2 N D E t N D A 1 Y S 1 i Y T M 5 L T V h N T Y 1 N j k 5 Y T N k O S I v P j x F b n R y e S B U e X B l P S J S Z X N 1 b H R U e X B l I i B W Y W x 1 Z T 0 i c 0 J p b m F y e S I v P j x F b n R y e S B U e X B l P S J O Y X Z p Z 2 F 0 a W 9 u U 3 R l c E 5 h b W U i I F Z h b H V l P S J z T m F 2 Z W d h w 6 f D o 2 8 i L z 4 8 R W 5 0 c n k g V H l w Z T 0 i R m l s b E 9 i a m V j d F R 5 c G U i I F Z h b H V l P S J z Q 2 9 u b m V j d G l v b k 9 u b H k i L z 4 8 R W 5 0 c n k g V H l w Z T 0 i T m F t Z V V w Z G F 0 Z W R B Z n R l c k Z p b G w i I F Z h b H V l P S J s M S I v P j w v U 3 R h Y m x l R W 5 0 c m l l c z 4 8 L 0 l 0 Z W 0 + P E l 0 Z W 0 + P E l 0 Z W 1 M b 2 N h d G l v b j 4 8 S X R l b V R 5 c G U + R m 9 y b X V s Y T w v S X R l b V R 5 c G U + P E l 0 Z W 1 Q Y X R o P l N l Y 3 R p b 2 4 x L 1 R y Y W 5 z Z m 9 y b W F y J T I w b y U y M E F y c X V p d m 8 l M j B k Z S U y M E V 4 Z W 1 w b G 8 l M j B k Z S U y M E J h b G F u Y 2 V 0 Z X M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T G F z d F V w Z G F 0 Z W Q i I F Z h b H V l P S J k M j A x O C 0 w N i 0 x O V Q x N z o 0 M D o y N i 4 1 N D g 3 M D A 5 W i I v P j x F b n R y e S B U e X B l P S J G a W x s Z W R D b 2 1 w b G V 0 Z V J l c 3 V s d F R v V 2 9 y a 3 N o Z W V 0 I i B W Y W x 1 Z T 0 i b D A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H c m 9 1 c E l E I i B W Y W x 1 Z T 0 i c z Q 3 Y m Q 4 Y j M y L T I 2 N D E t N D A 1 Y S 1 i Y T M 5 L T V h N T Y 1 N j k 5 Y T N k O S I v P j x F b n R y e S B U e X B l P S J S Z X N 1 b H R U e X B l I i B W Y W x 1 Z T 0 i c 1 R h Y m x l I i 8 + P E V u d H J 5 I F R 5 c G U 9 I k 5 h d m l n Y X R p b 2 5 T d G V w T m F t Z S I g V m F s d W U 9 I n N O Y X Z l Z 2 H D p 8 O j b y I v P j x F b n R y e S B U e X B l P S J G a W x s T 2 J q Z W N 0 V H l w Z S I g V m F s d W U 9 I n N D b 2 5 u Z W N 0 a W 9 u T 2 5 s e S I v P j x F b n R y e S B U e X B l P S J O Y W 1 l V X B k Y X R l Z E F m d G V y R m l s b C I g V m F s d W U 9 I m w x I i 8 + P C 9 T d G F i b G V F b n R y a W V z P j w v S X R l b T 4 8 S X R l b T 4 8 S X R l b U x v Y 2 F 0 a W 9 u P j x J d G V t V H l w Z T 5 G b 3 J t d W x h P C 9 J d G V t V H l w Z T 4 8 S X R l b V B h d G g + U 2 V j d G l v b j E v V H J h b n N m b 3 J t Y X I l M j B B c n F 1 a X Z v J T I w Z G U l M j B C Y W x h b m N l d G V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x h c 3 R V c G R h d G V k I i B W Y W x 1 Z T 0 i Z D I w M T g t M D Y t M T l U M T c 6 N D E 6 N T I u O D Y 0 N z U 2 M V o i L z 4 8 R W 5 0 c n k g V H l w Z T 0 i R m l s b G V k Q 2 9 t c G x l d G V S Z X N 1 b H R U b 1 d v c m t z a G V l d C I g V m F s d W U 9 I m w w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R 3 J v d X B J R C I g V m F s d W U 9 I n M 0 N 2 J k O G I z M i 0 y N j Q x L T Q w N W E t Y m E z O S 0 1 Y T U 2 N T Y 5 O W E z Z D k i L z 4 8 R W 5 0 c n k g V H l w Z T 0 i U m V z d W x 0 V H l w Z S I g V m F s d W U 9 I n N G d W 5 j d G l v b i I v P j x F b n R y e S B U e X B l P S J O Y X Z p Z 2 F 0 a W 9 u U 3 R l c E 5 h b W U i I F Z h b H V l P S J z T m F 2 Z W d h w 6 f D o 2 8 i L z 4 8 R W 5 0 c n k g V H l w Z T 0 i R m l s b E 9 i a m V j d F R 5 c G U i I F Z h b H V l P S J z Q 2 9 u b m V j d G l v b k 9 u b H k i L z 4 8 R W 5 0 c n k g V H l w Z T 0 i T m F t Z V V w Z G F 0 Z W R B Z n R l c k Z p b G w i I F Z h b H V l P S J s M S I v P j w v U 3 R h Y m x l R W 5 0 c m l l c z 4 8 L 0 l 0 Z W 0 + P E l 0 Z W 0 + P E l 0 Z W 1 M b 2 N h d G l v b j 4 8 S X R l b V R 5 c G U + R m 9 y b X V s Y T w v S X R l b V R 5 c G U + P E l 0 Z W 1 Q Y X R o P l N l Y 3 R p b 2 4 x L 0 1 l c 2 V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x h c 3 R V c G R h d G V k I i B W Y W x 1 Z T 0 i Z D I w M T g t M D Y t M T l U M T c 6 N D k 6 N T M u N T Q x M j c 4 O V o i L z 4 8 R W 5 0 c n k g V H l w Z T 0 i R m l s b G V k Q 2 9 t c G x l d G V S Z X N 1 b H R U b 1 d v c m t z a G V l d C I g V m F s d W U 9 I m w w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c 3 V s d F R 5 c G U i I F Z h b H V l P S J z V G F i b G U i L z 4 8 R W 5 0 c n k g V H l w Z T 0 i T m F 2 a W d h d G l v b l N 0 Z X B O Y W 1 l I i B W Y W x 1 Z T 0 i c 0 5 h d m V n Y c O n w 6 N v I i 8 + P E V u d H J 5 I F R 5 c G U 9 I k Z p b G x P Y m p l Y 3 R U e X B l I i B W Y W x 1 Z T 0 i c 0 N v b m 5 l Y 3 R p b 2 5 P b m x 5 I i 8 + P E V u d H J 5 I F R 5 c G U 9 I k 5 h b W V V c G R h d G V k Q W Z 0 Z X J G a W x s I i B W Y W x 1 Z T 0 i b D E i L z 4 8 L 1 N 0 Y W J s Z U V u d H J p Z X M + P C 9 J d G V t P j x J d G V t P j x J d G V t T G 9 j Y X R p b 2 4 + P E l 0 Z W 1 U e X B l P k Z v c m 1 1 b G E 8 L 0 l 0 Z W 1 U e X B l P j x J d G V t U G F 0 a D 5 T Z W N 0 a W 9 u M S 9 D b 2 5 z d W x 0 Y T E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T G F z d F V w Z G F 0 Z W Q i I F Z h b H V l P S J k M j A x O C 0 w N i 0 x O V Q x N z o 0 N T o w M i 4 y N T A y N D U 4 W i I v P j x F b n R y e S B U e X B l P S J G a W x s Z W R D b 2 1 w b G V 0 Z V J l c 3 V s d F R v V 2 9 y a 3 N o Z W V 0 I i B W Y W x 1 Z T 0 i b D A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z d W x 0 V H l w Z S I g V m F s d W U 9 I n N G d W 5 j d G l v b i I v P j x F b n R y e S B U e X B l P S J O Y X Z p Z 2 F 0 a W 9 u U 3 R l c E 5 h b W U i I F Z h b H V l P S J z T m F 2 Z W d h w 6 f D o 2 8 i L z 4 8 R W 5 0 c n k g V H l w Z T 0 i R m l s b E 9 i a m V j d F R 5 c G U i I F Z h b H V l P S J z Q 2 9 u b m V j d G l v b k 9 u b H k i L z 4 8 L 1 N 0 Y W J s Z U V u d H J p Z X M + P C 9 J d G V t P j x J d G V t P j x J d G V t T G 9 j Y X R p b 2 4 + P E l 0 Z W 1 U e X B l P k Z v c m 1 1 b G E 8 L 0 l 0 Z W 1 U e X B l P j x J d G V t U G F 0 a D 5 T Z W N 0 a W 9 u M S 9 k U G x j d G E y M D E 4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x h c 3 R V c G R h d G V k I i B W Y W x 1 Z T 0 i Z D I w M j M t M D I t M j d U M j A 6 M D k 6 N T k u M j I z O D M 1 N l o i L z 4 8 R W 5 0 c n k g V H l w Z T 0 i R m l s b G V k Q 2 9 t c G x l d G V S Z X N 1 b H R U b 1 d v c m t z a G V l d C I g V m F s d W U 9 I m w w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c 3 V s d F R 5 c G U i I F Z h b H V l P S J z V G F i b G U i L z 4 8 R W 5 0 c n k g V H l w Z T 0 i T m F 2 a W d h d G l v b l N 0 Z X B O Y W 1 l I i B W Y W x 1 Z T 0 i c 0 5 h d m V n Y c O n w 6 N v I i 8 + P E V u d H J 5 I F R 5 c G U 9 I k Z p b G x P Y m p l Y 3 R U e X B l I i B W Y W x 1 Z T 0 i c 0 N v b m 5 l Y 3 R p b 2 5 P b m x 5 I i 8 + P C 9 T d G F i b G V F b n R y a W V z P j w v S X R l b T 4 8 S X R l b T 4 8 S X R l b U x v Y 2 F 0 a W 9 u P j x J d G V t V H l w Z T 5 G b 3 J t d W x h P C 9 J d G V t V H l w Z T 4 8 S X R l b V B h d G g + U 2 V j d G l v b j E v d G I y M D E 5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N y 0 y O V Q x O T o 1 O T o x M y 4 x N j U z M T k x W i I v P j x F b n R y e S B U e X B l P S J G a W x s Q 2 9 s d W 1 u V H l w Z X M i I F Z h b H V l P S J z Q 1 F B Q U J n T U d C U V V G Q l F V R k F B Q T 0 i L z 4 8 R W 5 0 c n k g V H l w Z T 0 i R m l s b E N v b H V t b k 5 h b W V z I i B W Y W x 1 Z T 0 i c 1 s m c X V v d D t N w 6 p z J n F 1 b 3 Q 7 L C Z x d W 9 0 O 0 F n c n V w Y W 1 l b n R v I E J Q L 0 R S R S Z x d W 9 0 O y w m c X V v d D t T L 0 E m c X V v d D s s J n F 1 b 3 Q 7 Q 2 9 u d G E g Q 2 9 u d M O h Y m l s J n F 1 b 3 Q 7 L C Z x d W 9 0 O 0 P D s 2 Q u I F J l Z H V 6 a W R v J n F 1 b 3 Q 7 L C Z x d W 9 0 O 0 R l c 2 N y a c O n w 6 N v J n F 1 b 3 Q 7 L C Z x d W 9 0 O 1 N h b G R v I E l u a W N p Y W w m c X V v d D s s J n F 1 b 3 Q 7 R M O p Y m l 0 b y Z x d W 9 0 O y w m c X V v d D t D c s O p Z G l 0 b y Z x d W 9 0 O y w m c X V v d D t N b 3 Y u I E 3 D q n M m c X V v d D s s J n F 1 b 3 Q 7 U 2 F s Z G 8 g R m l u Y W w m c X V v d D s s J n F 1 b 3 Q 7 U 2 F s Z G 8 g R m l u Y W w g Z W 0 g T W l s J n F 1 b 3 Q 7 L C Z x d W 9 0 O 0 F n c n V w Y W 1 l b n R v I E R W Q S Z x d W 9 0 O y w m c X V v d D t O b 3 R h I E V 4 c G x p Y 2 F 0 a X Z h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w N T U 5 Z j A z O S 0 2 Y W R l L T Q y N j k t Y W Z m Z S 0 4 O T R l Y z A 3 M D B j Y z k i L z 4 8 R W 5 0 c n k g V H l w Z T 0 i U m V j b 3 Z l c n l U Y X J n Z X R D b 2 x 1 b W 4 i I F Z h b H V l P S J s M S I v P j x F b n R y e S B U e X B l P S J S Z W N v d m V y e V R h c m d l d F J v d y I g V m F s d W U 9 I m w x I i 8 + P E V u d H J 5 I F R 5 c G U 9 I l J l Y 2 9 2 Z X J 5 V G F y Z 2 V 0 U 2 h l Z X Q i I F Z h b H V l P S J z Q m F s Y W 5 j Z X R l I D I w M T k i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i M j A x O S 9 B d X R v U m V t b 3 Z l Z E N v b H V t b n M x L n t N w 6 p z L D B 9 J n F 1 b 3 Q 7 L C Z x d W 9 0 O 1 N l Y 3 R p b 2 4 x L 3 R i M j A x O S 9 B d X R v U m V t b 3 Z l Z E N v b H V t b n M x L n t B Z 3 J 1 c G F t Z W 5 0 b y B C U C 9 E U k U s M X 0 m c X V v d D s s J n F 1 b 3 Q 7 U 2 V j d G l v b j E v d G I y M D E 5 L 0 F 1 d G 9 S Z W 1 v d m V k Q 2 9 s d W 1 u c z E u e 1 M v Q S w y f S Z x d W 9 0 O y w m c X V v d D t T Z W N 0 a W 9 u M S 9 0 Y j I w M T k v Q X V 0 b 1 J l b W 9 2 Z W R D b 2 x 1 b W 5 z M S 5 7 Q 2 9 u d G E g Q 2 9 u d M O h Y m l s L D N 9 J n F 1 b 3 Q 7 L C Z x d W 9 0 O 1 N l Y 3 R p b 2 4 x L 3 R i M j A x O S 9 B d X R v U m V t b 3 Z l Z E N v b H V t b n M x L n t D w 7 N k L i B S Z W R 1 e m l k b y w 0 f S Z x d W 9 0 O y w m c X V v d D t T Z W N 0 a W 9 u M S 9 0 Y j I w M T k v Q X V 0 b 1 J l b W 9 2 Z W R D b 2 x 1 b W 5 z M S 5 7 R G V z Y 3 J p w 6 f D o 2 8 s N X 0 m c X V v d D s s J n F 1 b 3 Q 7 U 2 V j d G l v b j E v d G I y M D E 5 L 0 F 1 d G 9 S Z W 1 v d m V k Q 2 9 s d W 1 u c z E u e 1 N h b G R v I E l u a W N p Y W w s N n 0 m c X V v d D s s J n F 1 b 3 Q 7 U 2 V j d G l v b j E v d G I y M D E 5 L 0 F 1 d G 9 S Z W 1 v d m V k Q 2 9 s d W 1 u c z E u e 0 T D q W J p d G 8 s N 3 0 m c X V v d D s s J n F 1 b 3 Q 7 U 2 V j d G l v b j E v d G I y M D E 5 L 0 F 1 d G 9 S Z W 1 v d m V k Q 2 9 s d W 1 u c z E u e 0 N y w 6 l k a X R v L D h 9 J n F 1 b 3 Q 7 L C Z x d W 9 0 O 1 N l Y 3 R p b 2 4 x L 3 R i M j A x O S 9 B d X R v U m V t b 3 Z l Z E N v b H V t b n M x L n t N b 3 Y u I E 3 D q n M s O X 0 m c X V v d D s s J n F 1 b 3 Q 7 U 2 V j d G l v b j E v d G I y M D E 5 L 0 F 1 d G 9 S Z W 1 v d m V k Q 2 9 s d W 1 u c z E u e 1 N h b G R v I E Z p b m F s L D E w f S Z x d W 9 0 O y w m c X V v d D t T Z W N 0 a W 9 u M S 9 0 Y j I w M T k v Q X V 0 b 1 J l b W 9 2 Z W R D b 2 x 1 b W 5 z M S 5 7 U 2 F s Z G 8 g R m l u Y W w g Z W 0 g T W l s L D E x f S Z x d W 9 0 O y w m c X V v d D t T Z W N 0 a W 9 u M S 9 0 Y j I w M T k v Q X V 0 b 1 J l b W 9 2 Z W R D b 2 x 1 b W 5 z M S 5 7 Q W d y d X B h b W V u d G 8 g R F Z B L D E y f S Z x d W 9 0 O y w m c X V v d D t T Z W N 0 a W 9 u M S 9 0 Y j I w M T k v Q X V 0 b 1 J l b W 9 2 Z W R D b 2 x 1 b W 5 z M S 5 7 T m 9 0 Y S B F e H B s a W N h d G l 2 Y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3 R i M j A x O S 9 B d X R v U m V t b 3 Z l Z E N v b H V t b n M x L n t N w 6 p z L D B 9 J n F 1 b 3 Q 7 L C Z x d W 9 0 O 1 N l Y 3 R p b 2 4 x L 3 R i M j A x O S 9 B d X R v U m V t b 3 Z l Z E N v b H V t b n M x L n t B Z 3 J 1 c G F t Z W 5 0 b y B C U C 9 E U k U s M X 0 m c X V v d D s s J n F 1 b 3 Q 7 U 2 V j d G l v b j E v d G I y M D E 5 L 0 F 1 d G 9 S Z W 1 v d m V k Q 2 9 s d W 1 u c z E u e 1 M v Q S w y f S Z x d W 9 0 O y w m c X V v d D t T Z W N 0 a W 9 u M S 9 0 Y j I w M T k v Q X V 0 b 1 J l b W 9 2 Z W R D b 2 x 1 b W 5 z M S 5 7 Q 2 9 u d G E g Q 2 9 u d M O h Y m l s L D N 9 J n F 1 b 3 Q 7 L C Z x d W 9 0 O 1 N l Y 3 R p b 2 4 x L 3 R i M j A x O S 9 B d X R v U m V t b 3 Z l Z E N v b H V t b n M x L n t D w 7 N k L i B S Z W R 1 e m l k b y w 0 f S Z x d W 9 0 O y w m c X V v d D t T Z W N 0 a W 9 u M S 9 0 Y j I w M T k v Q X V 0 b 1 J l b W 9 2 Z W R D b 2 x 1 b W 5 z M S 5 7 R G V z Y 3 J p w 6 f D o 2 8 s N X 0 m c X V v d D s s J n F 1 b 3 Q 7 U 2 V j d G l v b j E v d G I y M D E 5 L 0 F 1 d G 9 S Z W 1 v d m V k Q 2 9 s d W 1 u c z E u e 1 N h b G R v I E l u a W N p Y W w s N n 0 m c X V v d D s s J n F 1 b 3 Q 7 U 2 V j d G l v b j E v d G I y M D E 5 L 0 F 1 d G 9 S Z W 1 v d m V k Q 2 9 s d W 1 u c z E u e 0 T D q W J p d G 8 s N 3 0 m c X V v d D s s J n F 1 b 3 Q 7 U 2 V j d G l v b j E v d G I y M D E 5 L 0 F 1 d G 9 S Z W 1 v d m V k Q 2 9 s d W 1 u c z E u e 0 N y w 6 l k a X R v L D h 9 J n F 1 b 3 Q 7 L C Z x d W 9 0 O 1 N l Y 3 R p b 2 4 x L 3 R i M j A x O S 9 B d X R v U m V t b 3 Z l Z E N v b H V t b n M x L n t N b 3 Y u I E 3 D q n M s O X 0 m c X V v d D s s J n F 1 b 3 Q 7 U 2 V j d G l v b j E v d G I y M D E 5 L 0 F 1 d G 9 S Z W 1 v d m V k Q 2 9 s d W 1 u c z E u e 1 N h b G R v I E Z p b m F s L D E w f S Z x d W 9 0 O y w m c X V v d D t T Z W N 0 a W 9 u M S 9 0 Y j I w M T k v Q X V 0 b 1 J l b W 9 2 Z W R D b 2 x 1 b W 5 z M S 5 7 U 2 F s Z G 8 g R m l u Y W w g Z W 0 g T W l s L D E x f S Z x d W 9 0 O y w m c X V v d D t T Z W N 0 a W 9 u M S 9 0 Y j I w M T k v Q X V 0 b 1 J l b W 9 2 Z W R D b 2 x 1 b W 5 z M S 5 7 Q W d y d X B h b W V u d G 8 g R F Z B L D E y f S Z x d W 9 0 O y w m c X V v d D t T Z W N 0 a W 9 u M S 9 0 Y j I w M T k v Q X V 0 b 1 J l b W 9 2 Z W R D b 2 x 1 b W 5 z M S 5 7 T m 9 0 Y S B F e H B s a W N h d G l 2 Y S w x M 3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V n Y c O n w 6 N v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R W 5 0 c n k g V H l w Z T 0 i T G 9 h Z G V k V G 9 B b m F s e X N p c 1 N l c n Z p Y 2 V z I i B W Y W x 1 Z T 0 i b D A i L z 4 8 L 1 N 0 Y W J s Z U V u d H J p Z X M + P C 9 J d G V t P j x J d G V t P j x J d G V t T G 9 j Y X R p b 2 4 + P E l 0 Z W 1 U e X B l P k Z v c m 1 1 b G E 8 L 0 l 0 Z W 1 U e X B l P j x J d G V t U G F 0 a D 5 T Z W N 0 a W 9 u M S 9 D U 0 x M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y I i 8 + P E V u d H J 5 I F R 5 c G U 9 I k Z p b G x F b m F i b G V k I i B W Y W x 1 Z T 0 i b D E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A t M D k t M j J U M T c 6 M j A 6 M z M u O D c 3 O D k 0 N 1 o i L z 4 8 R W 5 0 c n k g V H l w Z T 0 i R m l s b E N v b H V t b l R 5 c G V z I i B W Y W x 1 Z T 0 i c 0 J n V U F C U V U 9 I i 8 + P E V u d H J 5 I F R 5 c G U 9 I k Z p b G x D b 2 x 1 b W 5 O Y W 1 l c y I g V m F s d W U 9 I n N b J n F 1 b 3 Q 7 T c O q c y Z x d W 9 0 O y w m c X V v d D t E Z X N w Z X N h J n F 1 b 3 Q 7 L C Z x d W 9 0 O 0 N T T E w g U y 9 B Q V A m c X V v d D s s J n F 1 b 3 Q 7 Q 1 N M T C B T L 0 N v b n R p b m f D q m 5 j a W F z J n F 1 b 3 Q 7 L C Z x d W 9 0 O 0 N T T E w g Y S B Q Y W d h c i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M W E w N W J j Y W Y t M 2 N k M C 0 0 M 2 I y L T k 1 Y m M t N z Q 2 M j U z M j d j M m E 2 I i 8 + P E V u d H J 5 I F R 5 c G U 9 I l J l Y 2 9 2 Z X J 5 V G F y Z 2 V 0 Q 2 9 s d W 1 u I i B W Y W x 1 Z T 0 i b D E i L z 4 8 R W 5 0 c n k g V H l w Z T 0 i U m V j b 3 Z l c n l U Y X J n Z X R S b 3 c i I F Z h b H V l P S J s M S I v P j x F b n R y e S B U e X B l P S J S Z W N v d m V y e V R h c m d l d F N o Z W V 0 I i B W Y W x 1 Z T 0 i c 1 B y b 3 Z p c 8 O 1 Z X M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1 N M T C 9 M a W 5 o Y X M g S W 5 m Z X J p b 3 J l c y B S Z W 1 v d m l k Y X M u e 0 N v b H V t b j E s M H 0 m c X V v d D s s J n F 1 b 3 Q 7 U 2 V j d G l v b j E v Q 1 N M T C 9 T d W J 0 c m H D p 8 O j b y B J b n N l c m l k Y S 5 7 R G V z c G V z Y S w 3 f S Z x d W 9 0 O y w m c X V v d D t T Z W N 0 a W 9 u M S 9 D U 0 x M L 0 x p b m h h c y B J b m Z l c m l v c m V z I F J l b W 9 2 a W R h c y 5 7 Q 1 N M T C B T L 0 F B U C w y f S Z x d W 9 0 O y w m c X V v d D t T Z W N 0 a W 9 u M S 9 D U 0 x M L 0 x p b m h h c y B J b m Z l c m l v c m V z I F J l b W 9 2 a W R h c y 5 7 Q 1 N M T C B T L 0 N v b n R p b m f D q m 5 j a W F z L D V 9 J n F 1 b 3 Q 7 L C Z x d W 9 0 O 1 N l Y 3 R p b 2 4 x L 0 N T T E w v U 3 V i d H J h w 6 f D o 2 8 g S W 5 z Z X J p Z G E x L n t D U 0 x M I G E g U G F n Y X I s O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1 N M T C 9 M a W 5 o Y X M g S W 5 m Z X J p b 3 J l c y B S Z W 1 v d m l k Y X M u e 0 N v b H V t b j E s M H 0 m c X V v d D s s J n F 1 b 3 Q 7 U 2 V j d G l v b j E v Q 1 N M T C 9 T d W J 0 c m H D p 8 O j b y B J b n N l c m l k Y S 5 7 R G V z c G V z Y S w 3 f S Z x d W 9 0 O y w m c X V v d D t T Z W N 0 a W 9 u M S 9 D U 0 x M L 0 x p b m h h c y B J b m Z l c m l v c m V z I F J l b W 9 2 a W R h c y 5 7 Q 1 N M T C B T L 0 F B U C w y f S Z x d W 9 0 O y w m c X V v d D t T Z W N 0 a W 9 u M S 9 D U 0 x M L 0 x p b m h h c y B J b m Z l c m l v c m V z I F J l b W 9 2 a W R h c y 5 7 Q 1 N M T C B T L 0 N v b n R p b m f D q m 5 j a W F z L D V 9 J n F 1 b 3 Q 7 L C Z x d W 9 0 O 1 N l Y 3 R p b 2 4 x L 0 N T T E w v U 3 V i d H J h w 6 f D o 2 8 g S W 5 z Z X J p Z G E x L n t D U 0 x M I G E g U G F n Y X I s O H 0 m c X V v d D t d L C Z x d W 9 0 O 1 J l b G F 0 a W 9 u c 2 h p c E l u Z m 8 m c X V v d D s 6 W 1 1 9 I i 8 + P E V u d H J 5 I F R 5 c G U 9 I l J l c 3 V s d F R 5 c G U i I F Z h b H V l P S J z R X h j Z X B 0 a W 9 u I i 8 + P E V u d H J 5 I F R 5 c G U 9 I k 5 h d m l n Y X R p b 2 5 T d G V w T m F t Z S I g V m F s d W U 9 I n N O Y X Z l Z 2 H D p 8 O j b y I v P j x F b n R y e S B U e X B l P S J G a W x s T 2 J q Z W N 0 V H l w Z S I g V m F s d W U 9 I n N U Y W J s Z S I v P j x F b n R y e S B U e X B l P S J O Y W 1 l V X B k Y X R l Z E F m d G V y R m l s b C I g V m F s d W U 9 I m w w I i 8 + P E V u d H J 5 I F R 5 c G U 9 I k Z p b G x U Y X J n Z X Q i I F Z h b H V l P S J z Q 1 N M T C I v P j w v U 3 R h Y m x l R W 5 0 c m l l c z 4 8 L 0 l 0 Z W 0 + P E l 0 Z W 0 + P E l 0 Z W 1 M b 2 N h d G l v b j 4 8 S X R l b V R 5 c G U + R m 9 y b X V s Y T w v S X R l b V R 5 c G U + P E l 0 Z W 1 Q Y X R o P l N l Y 3 R p b 2 4 x L 0 l S U E o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I i L z 4 8 R W 5 0 c n k g V H l w Z T 0 i R m l s b E V u Y W J s Z W Q i I F Z h b H V l P S J s M S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C 0 w O S 0 y M l Q x N z o y M D o z O S 4 3 M z U z M T U x W i I v P j x F b n R y e S B U e X B l P S J G a W x s Q 2 9 s d W 1 u V H l w Z X M i I F Z h b H V l P S J z Q m d V Q U J R V T 0 i L z 4 8 R W 5 0 c n k g V H l w Z T 0 i R m l s b E N v b H V t b k 5 h b W V z I i B W Y W x 1 Z T 0 i c 1 s m c X V v d D t N w 6 p z J n F 1 b 3 Q 7 L C Z x d W 9 0 O 0 R l c 3 B l c 2 E m c X V v d D s s J n F 1 b 3 Q 7 S V J Q S i B T L 0 F B U C Z x d W 9 0 O y w m c X V v d D t J U l B K I F M v Q 2 9 u d G l u Z 8 O q b m N p Y X M m c X V v d D s s J n F 1 b 3 Q 7 S V J Q S i B h I F B h Z 2 F y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x Y T Z k N m N l O C 0 3 N 2 M x L T Q x M W Y t Y T d l M y 0 0 O W R m Z j c y N z U 5 Y T c i L z 4 8 R W 5 0 c n k g V H l w Z T 0 i U m V j b 3 Z l c n l U Y X J n Z X R D b 2 x 1 b W 4 i I F Z h b H V l P S J s O C I v P j x F b n R y e S B U e X B l P S J S Z W N v d m V y e V R h c m d l d F J v d y I g V m F s d W U 9 I m w x I i 8 + P E V u d H J 5 I F R 5 c G U 9 I l J l Y 2 9 2 Z X J 5 V G F y Z 2 V 0 U 2 h l Z X Q i I F Z h b H V l P S J z U H J v d m l z w 7 V l c y I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U l B K L 0 x p b m h h c y B J b m Z l c m l v c m V z I F J l b W 9 2 a W R h c y 5 7 Q 2 9 s d W 1 u M S w w f S Z x d W 9 0 O y w m c X V v d D t T Z W N 0 a W 9 u M S 9 J U l B K L 1 N 1 Y n R y Y c O n w 6 N v I E l u c 2 V y a W R h L n t E Z X N w Z X N h L D E 0 f S Z x d W 9 0 O y w m c X V v d D t T Z W N 0 a W 9 u M S 9 J U l B K L 0 x p b m h h c y B J b m Z l c m l v c m V z I F J l b W 9 2 a W R h c y 5 7 S V J Q S i B T L 0 F B U C w z f S Z x d W 9 0 O y w m c X V v d D t T Z W N 0 a W 9 u M S 9 J U l B K L 0 x p b m h h c y B J b m Z l c m l v c m V z I F J l b W 9 2 a W R h c y 5 7 S V J Q S i B T L 0 N v b n R p b m f D q m 5 j a W F z L D h 9 J n F 1 b 3 Q 7 L C Z x d W 9 0 O 1 N l Y 3 R p b 2 4 x L 0 l S U E o v U 3 V i d H J h w 6 f D o 2 8 g S W 5 z Z X J p Z G E x L n t J U l B K I G E g U G F n Y X I s M T V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l S U E o v T G l u a G F z I E l u Z m V y a W 9 y Z X M g U m V t b 3 Z p Z G F z L n t D b 2 x 1 b W 4 x L D B 9 J n F 1 b 3 Q 7 L C Z x d W 9 0 O 1 N l Y 3 R p b 2 4 x L 0 l S U E o v U 3 V i d H J h w 6 f D o 2 8 g S W 5 z Z X J p Z G E u e 0 R l c 3 B l c 2 E s M T R 9 J n F 1 b 3 Q 7 L C Z x d W 9 0 O 1 N l Y 3 R p b 2 4 x L 0 l S U E o v T G l u a G F z I E l u Z m V y a W 9 y Z X M g U m V t b 3 Z p Z G F z L n t J U l B K I F M v Q U F Q L D N 9 J n F 1 b 3 Q 7 L C Z x d W 9 0 O 1 N l Y 3 R p b 2 4 x L 0 l S U E o v T G l u a G F z I E l u Z m V y a W 9 y Z X M g U m V t b 3 Z p Z G F z L n t J U l B K I F M v Q 2 9 u d G l u Z 8 O q b m N p Y X M s O H 0 m c X V v d D s s J n F 1 b 3 Q 7 U 2 V j d G l v b j E v S V J Q S i 9 T d W J 0 c m H D p 8 O j b y B J b n N l c m l k Y T E u e 0 l S U E o g Y S B Q Y W d h c i w x N X 0 m c X V v d D t d L C Z x d W 9 0 O 1 J l b G F 0 a W 9 u c 2 h p c E l u Z m 8 m c X V v d D s 6 W 1 1 9 I i 8 + P E V u d H J 5 I F R 5 c G U 9 I l J l c 3 V s d F R 5 c G U i I F Z h b H V l P S J z R X h j Z X B 0 a W 9 u I i 8 + P E V u d H J 5 I F R 5 c G U 9 I k 5 h d m l n Y X R p b 2 5 T d G V w T m F t Z S I g V m F s d W U 9 I n N O Y X Z l Z 2 H D p 8 O j b y I v P j x F b n R y e S B U e X B l P S J G a W x s T 2 J q Z W N 0 V H l w Z S I g V m F s d W U 9 I n N U Y W J s Z S I v P j x F b n R y e S B U e X B l P S J O Y W 1 l V X B k Y X R l Z E F m d G V y R m l s b C I g V m F s d W U 9 I m w w I i 8 + P E V u d H J 5 I F R 5 c G U 9 I k Z p b G x U Y X J n Z X Q i I F Z h b H V l P S J z S V J Q S i I v P j w v U 3 R h Y m x l R W 5 0 c m l l c z 4 8 L 0 l 0 Z W 0 + P E l 0 Z W 0 + P E l 0 Z W 1 M b 2 N h d G l v b j 4 8 S X R l b V R 5 c G U + R m 9 y b X V s Y T w v S X R l b V R 5 c G U + P E l 0 Z W 1 Q Y X R o P l N l Y 3 R p b 2 4 x L 3 R i M j A y M D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T I t M j N U M T Y 6 M T A 6 N D U u O D U z M j M 4 N V o i L z 4 8 R W 5 0 c n k g V H l w Z T 0 i R m l s b E N v b H V t b l R 5 c G V z I i B W Y W x 1 Z T 0 i c 0 N R Q U d B d 0 F H Q l F V R k J R V U F B Q T 0 9 I i 8 + P E V u d H J 5 I F R 5 c G U 9 I k Z p b G x D b 2 x 1 b W 5 O Y W 1 l c y I g V m F s d W U 9 I n N b J n F 1 b 3 Q 7 T c O q c y Z x d W 9 0 O y w m c X V v d D t B Z 3 J 1 c G F t Z W 5 0 b y B C U C 9 E U k U m c X V v d D s s J n F 1 b 3 Q 7 Q 2 9 u d G E g Q 2 9 u d M O h Y m l s J n F 1 b 3 Q 7 L C Z x d W 9 0 O 0 P D s 2 Q u I F J l Z H V 6 a W R v J n F 1 b 3 Q 7 L C Z x d W 9 0 O 1 M v Q S Z x d W 9 0 O y w m c X V v d D t E Z X N j c m n D p 8 O j b y Z x d W 9 0 O y w m c X V v d D t T Y W x k b y B J b m l j a W F s J n F 1 b 3 Q 7 L C Z x d W 9 0 O 0 T D q W J p d G 8 m c X V v d D s s J n F 1 b 3 Q 7 Q 3 L D q W R p d G 8 m c X V v d D s s J n F 1 b 3 Q 7 T W 9 2 L i B N w 6 p z J n F 1 b 3 Q 7 L C Z x d W 9 0 O 1 N h b G R v I E Z p b m F s J n F 1 b 3 Q 7 L C Z x d W 9 0 O 0 F n c n V w Y W 1 l b n R v I E R W Q S Z x d W 9 0 O y w m c X V v d D t O b 3 R h I E V 4 c G x p Y 2 F 0 a X Z h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w Z T E 0 O D N j M y 0 3 N j l m L T R k N z A t O W E y M y 0 3 M 2 V j N j N l Z j F l M D Q i L z 4 8 R W 5 0 c n k g V H l w Z T 0 i U m V j b 3 Z l c n l U Y X J n Z X R D b 2 x 1 b W 4 i I F Z h b H V l P S J s M S I v P j x F b n R y e S B U e X B l P S J S Z W N v d m V y e V R h c m d l d F J v d y I g V m F s d W U 9 I m w x I i 8 + P E V u d H J 5 I F R 5 c G U 9 I l J l Y 2 9 2 Z X J 5 V G F y Z 2 V 0 U 2 h l Z X Q i I F Z h b H V l P S J z Q m F s Y W 5 j Z X R l I E R l e i 0 y M D E 2 I i 8 + P E V u d H J 5 I F R 5 c G U 9 I l J l b G F 0 a W 9 u c 2 h p c E l u Z m 9 D b 2 5 0 Y W l u Z X I i I F Z h b H V l P S J z e y Z x d W 9 0 O 2 N v b H V t b k N v d W 5 0 J n F 1 b 3 Q 7 O j E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j I w M j A v Q X V 0 b 1 J l b W 9 2 Z W R D b 2 x 1 b W 5 z M S 5 7 T c O q c y w w f S Z x d W 9 0 O y w m c X V v d D t T Z W N 0 a W 9 u M S 9 0 Y j I w M j A v Q X V 0 b 1 J l b W 9 2 Z W R D b 2 x 1 b W 5 z M S 5 7 Q W d y d X B h b W V u d G 8 g Q l A v R F J F L D F 9 J n F 1 b 3 Q 7 L C Z x d W 9 0 O 1 N l Y 3 R p b 2 4 x L 3 R i M j A y M C 9 B d X R v U m V t b 3 Z l Z E N v b H V t b n M x L n t D b 2 5 0 Y S B D b 2 5 0 w 6 F i a W w s M n 0 m c X V v d D s s J n F 1 b 3 Q 7 U 2 V j d G l v b j E v d G I y M D I w L 0 F 1 d G 9 S Z W 1 v d m V k Q 2 9 s d W 1 u c z E u e 0 P D s 2 Q u I F J l Z H V 6 a W R v L D N 9 J n F 1 b 3 Q 7 L C Z x d W 9 0 O 1 N l Y 3 R p b 2 4 x L 3 R i M j A y M C 9 B d X R v U m V t b 3 Z l Z E N v b H V t b n M x L n t T L 0 E s N H 0 m c X V v d D s s J n F 1 b 3 Q 7 U 2 V j d G l v b j E v d G I y M D I w L 0 F 1 d G 9 S Z W 1 v d m V k Q 2 9 s d W 1 u c z E u e 0 R l c 2 N y a c O n w 6 N v L D V 9 J n F 1 b 3 Q 7 L C Z x d W 9 0 O 1 N l Y 3 R p b 2 4 x L 3 R i M j A y M C 9 B d X R v U m V t b 3 Z l Z E N v b H V t b n M x L n t T Y W x k b y B J b m l j a W F s L D Z 9 J n F 1 b 3 Q 7 L C Z x d W 9 0 O 1 N l Y 3 R p b 2 4 x L 3 R i M j A y M C 9 B d X R v U m V t b 3 Z l Z E N v b H V t b n M x L n t E w 6 l i a X R v L D d 9 J n F 1 b 3 Q 7 L C Z x d W 9 0 O 1 N l Y 3 R p b 2 4 x L 3 R i M j A y M C 9 B d X R v U m V t b 3 Z l Z E N v b H V t b n M x L n t D c s O p Z G l 0 b y w 4 f S Z x d W 9 0 O y w m c X V v d D t T Z W N 0 a W 9 u M S 9 0 Y j I w M j A v Q X V 0 b 1 J l b W 9 2 Z W R D b 2 x 1 b W 5 z M S 5 7 T W 9 2 L i B N w 6 p z L D l 9 J n F 1 b 3 Q 7 L C Z x d W 9 0 O 1 N l Y 3 R p b 2 4 x L 3 R i M j A y M C 9 B d X R v U m V t b 3 Z l Z E N v b H V t b n M x L n t T Y W x k b y B G a W 5 h b C w x M H 0 m c X V v d D s s J n F 1 b 3 Q 7 U 2 V j d G l v b j E v d G I y M D I w L 0 F 1 d G 9 S Z W 1 v d m V k Q 2 9 s d W 1 u c z E u e 0 F n c n V w Y W 1 l b n R v I E R W Q S w x M X 0 m c X V v d D s s J n F 1 b 3 Q 7 U 2 V j d G l v b j E v d G I y M D I w L 0 F 1 d G 9 S Z W 1 v d m V k Q 2 9 s d W 1 u c z E u e 0 5 v d G E g R X h w b G l j Y X R p d m E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9 0 Y j I w M j A v Q X V 0 b 1 J l b W 9 2 Z W R D b 2 x 1 b W 5 z M S 5 7 T c O q c y w w f S Z x d W 9 0 O y w m c X V v d D t T Z W N 0 a W 9 u M S 9 0 Y j I w M j A v Q X V 0 b 1 J l b W 9 2 Z W R D b 2 x 1 b W 5 z M S 5 7 Q W d y d X B h b W V u d G 8 g Q l A v R F J F L D F 9 J n F 1 b 3 Q 7 L C Z x d W 9 0 O 1 N l Y 3 R p b 2 4 x L 3 R i M j A y M C 9 B d X R v U m V t b 3 Z l Z E N v b H V t b n M x L n t D b 2 5 0 Y S B D b 2 5 0 w 6 F i a W w s M n 0 m c X V v d D s s J n F 1 b 3 Q 7 U 2 V j d G l v b j E v d G I y M D I w L 0 F 1 d G 9 S Z W 1 v d m V k Q 2 9 s d W 1 u c z E u e 0 P D s 2 Q u I F J l Z H V 6 a W R v L D N 9 J n F 1 b 3 Q 7 L C Z x d W 9 0 O 1 N l Y 3 R p b 2 4 x L 3 R i M j A y M C 9 B d X R v U m V t b 3 Z l Z E N v b H V t b n M x L n t T L 0 E s N H 0 m c X V v d D s s J n F 1 b 3 Q 7 U 2 V j d G l v b j E v d G I y M D I w L 0 F 1 d G 9 S Z W 1 v d m V k Q 2 9 s d W 1 u c z E u e 0 R l c 2 N y a c O n w 6 N v L D V 9 J n F 1 b 3 Q 7 L C Z x d W 9 0 O 1 N l Y 3 R p b 2 4 x L 3 R i M j A y M C 9 B d X R v U m V t b 3 Z l Z E N v b H V t b n M x L n t T Y W x k b y B J b m l j a W F s L D Z 9 J n F 1 b 3 Q 7 L C Z x d W 9 0 O 1 N l Y 3 R p b 2 4 x L 3 R i M j A y M C 9 B d X R v U m V t b 3 Z l Z E N v b H V t b n M x L n t E w 6 l i a X R v L D d 9 J n F 1 b 3 Q 7 L C Z x d W 9 0 O 1 N l Y 3 R p b 2 4 x L 3 R i M j A y M C 9 B d X R v U m V t b 3 Z l Z E N v b H V t b n M x L n t D c s O p Z G l 0 b y w 4 f S Z x d W 9 0 O y w m c X V v d D t T Z W N 0 a W 9 u M S 9 0 Y j I w M j A v Q X V 0 b 1 J l b W 9 2 Z W R D b 2 x 1 b W 5 z M S 5 7 T W 9 2 L i B N w 6 p z L D l 9 J n F 1 b 3 Q 7 L C Z x d W 9 0 O 1 N l Y 3 R p b 2 4 x L 3 R i M j A y M C 9 B d X R v U m V t b 3 Z l Z E N v b H V t b n M x L n t T Y W x k b y B G a W 5 h b C w x M H 0 m c X V v d D s s J n F 1 b 3 Q 7 U 2 V j d G l v b j E v d G I y M D I w L 0 F 1 d G 9 S Z W 1 v d m V k Q 2 9 s d W 1 u c z E u e 0 F n c n V w Y W 1 l b n R v I E R W Q S w x M X 0 m c X V v d D s s J n F 1 b 3 Q 7 U 2 V j d G l v b j E v d G I y M D I w L 0 F 1 d G 9 S Z W 1 v d m V k Q 2 9 s d W 1 u c z E u e 0 5 v d G E g R X h w b G l j Y X R p d m E s M T J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l Z 2 H D p 8 O j b y I v P j x F b n R y e S B U e X B l P S J G a W x s T 2 J q Z W N 0 V H l w Z S I g V m F s d W U 9 I n N D b 2 5 u Z W N 0 a W 9 u T 2 5 s e S I v P j x F b n R y e S B U e X B l P S J O Y W 1 l V X B k Y X R l Z E F m d G V y R m l s b C I g V m F s d W U 9 I m w w I i 8 + P E V u d H J 5 I F R 5 c G U 9 I k x v Y W R l Z F R v Q W 5 h b H l z a X N T Z X J 2 a W N l c y I g V m F s d W U 9 I m w w I i 8 + P C 9 T d G F i b G V F b n R y a W V z P j w v S X R l b T 4 8 S X R l b T 4 8 S X R l b U x v Y 2 F 0 a W 9 u P j x J d G V t V H l w Z T 5 G b 3 J t d W x h P C 9 J d G V t V H l w Z T 4 8 S X R l b V B h d G g + U 2 V j d G l v b j E v d G I y M D I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O C 0 w M 1 Q x M z o 1 M z o 0 O S 4 2 M z A 1 M z g 0 W i I v P j x F b n R y e S B U e X B l P S J G a W x s Q 2 9 s d W 1 u V H l w Z X M i I F Z h b H V l P S J z Q 1 F B R 0 F 3 Q U d C U V V G Q l F V Q U F B P T 0 i L z 4 8 R W 5 0 c n k g V H l w Z T 0 i R m l s b E N v b H V t b k 5 h b W V z I i B W Y W x 1 Z T 0 i c 1 s m c X V v d D t N w 6 p z J n F 1 b 3 Q 7 L C Z x d W 9 0 O 0 F n c n V w Y W 1 l b n R v I E J Q L 0 R S R S Z x d W 9 0 O y w m c X V v d D t D b 2 5 0 Y S B D b 2 5 0 w 6 F i a W w m c X V v d D s s J n F 1 b 3 Q 7 Q 8 O z Z C 4 g U m V k d X p p Z G 8 m c X V v d D s s J n F 1 b 3 Q 7 U y 9 B J n F 1 b 3 Q 7 L C Z x d W 9 0 O 0 R l c 2 N y a c O n w 6 N v J n F 1 b 3 Q 7 L C Z x d W 9 0 O 1 N h b G R v I E l u a W N p Y W w m c X V v d D s s J n F 1 b 3 Q 7 R M O p Y m l 0 b y Z x d W 9 0 O y w m c X V v d D t D c s O p Z G l 0 b y Z x d W 9 0 O y w m c X V v d D t N b 3 Y u I E 3 D q n M m c X V v d D s s J n F 1 b 3 Q 7 U 2 F s Z G 8 g R m l u Y W w m c X V v d D s s J n F 1 b 3 Q 7 Q W d y d X B h b W V u d G 8 g R F Z B J n F 1 b 3 Q 7 L C Z x d W 9 0 O 0 5 v d G E g R X h w b G l j Y X R p d m E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E 3 M W F l Y j M 0 L T h i N T g t N G I y Z C 1 h N T l i L T g z M T M 1 N j U 3 Z m M 5 M y I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I y M D I x L 0 F 1 d G 9 S Z W 1 v d m V k Q 2 9 s d W 1 u c z E u e 0 3 D q n M s M H 0 m c X V v d D s s J n F 1 b 3 Q 7 U 2 V j d G l v b j E v d G I y M D I x L 0 F 1 d G 9 S Z W 1 v d m V k Q 2 9 s d W 1 u c z E u e 0 F n c n V w Y W 1 l b n R v I E J Q L 0 R S R S w x f S Z x d W 9 0 O y w m c X V v d D t T Z W N 0 a W 9 u M S 9 0 Y j I w M j E v Q X V 0 b 1 J l b W 9 2 Z W R D b 2 x 1 b W 5 z M S 5 7 Q 2 9 u d G E g Q 2 9 u d M O h Y m l s L D J 9 J n F 1 b 3 Q 7 L C Z x d W 9 0 O 1 N l Y 3 R p b 2 4 x L 3 R i M j A y M S 9 B d X R v U m V t b 3 Z l Z E N v b H V t b n M x L n t D w 7 N k L i B S Z W R 1 e m l k b y w z f S Z x d W 9 0 O y w m c X V v d D t T Z W N 0 a W 9 u M S 9 0 Y j I w M j E v Q X V 0 b 1 J l b W 9 2 Z W R D b 2 x 1 b W 5 z M S 5 7 U y 9 B L D R 9 J n F 1 b 3 Q 7 L C Z x d W 9 0 O 1 N l Y 3 R p b 2 4 x L 3 R i M j A y M S 9 B d X R v U m V t b 3 Z l Z E N v b H V t b n M x L n t E Z X N j c m n D p 8 O j b y w 1 f S Z x d W 9 0 O y w m c X V v d D t T Z W N 0 a W 9 u M S 9 0 Y j I w M j E v Q X V 0 b 1 J l b W 9 2 Z W R D b 2 x 1 b W 5 z M S 5 7 U 2 F s Z G 8 g S W 5 p Y 2 l h b C w 2 f S Z x d W 9 0 O y w m c X V v d D t T Z W N 0 a W 9 u M S 9 0 Y j I w M j E v Q X V 0 b 1 J l b W 9 2 Z W R D b 2 x 1 b W 5 z M S 5 7 R M O p Y m l 0 b y w 3 f S Z x d W 9 0 O y w m c X V v d D t T Z W N 0 a W 9 u M S 9 0 Y j I w M j E v Q X V 0 b 1 J l b W 9 2 Z W R D b 2 x 1 b W 5 z M S 5 7 Q 3 L D q W R p d G 8 s O H 0 m c X V v d D s s J n F 1 b 3 Q 7 U 2 V j d G l v b j E v d G I y M D I x L 0 F 1 d G 9 S Z W 1 v d m V k Q 2 9 s d W 1 u c z E u e 0 1 v d i 4 g T c O q c y w 5 f S Z x d W 9 0 O y w m c X V v d D t T Z W N 0 a W 9 u M S 9 0 Y j I w M j E v Q X V 0 b 1 J l b W 9 2 Z W R D b 2 x 1 b W 5 z M S 5 7 U 2 F s Z G 8 g R m l u Y W w s M T B 9 J n F 1 b 3 Q 7 L C Z x d W 9 0 O 1 N l Y 3 R p b 2 4 x L 3 R i M j A y M S 9 B d X R v U m V t b 3 Z l Z E N v b H V t b n M x L n t B Z 3 J 1 c G F t Z W 5 0 b y B E V k E s M T F 9 J n F 1 b 3 Q 7 L C Z x d W 9 0 O 1 N l Y 3 R p b 2 4 x L 3 R i M j A y M S 9 B d X R v U m V t b 3 Z l Z E N v b H V t b n M x L n t O b 3 R h I E V 4 c G x p Y 2 F 0 a X Z h L D E y f S Z x d W 9 0 O 1 0 s J n F 1 b 3 Q 7 Q 2 9 s d W 1 u Q 2 9 1 b n Q m c X V v d D s 6 M T M s J n F 1 b 3 Q 7 S 2 V 5 Q 2 9 s d W 1 u T m F t Z X M m c X V v d D s 6 W 1 0 s J n F 1 b 3 Q 7 Q 2 9 s d W 1 u S W R l b n R p d G l l c y Z x d W 9 0 O z p b J n F 1 b 3 Q 7 U 2 V j d G l v b j E v d G I y M D I x L 0 F 1 d G 9 S Z W 1 v d m V k Q 2 9 s d W 1 u c z E u e 0 3 D q n M s M H 0 m c X V v d D s s J n F 1 b 3 Q 7 U 2 V j d G l v b j E v d G I y M D I x L 0 F 1 d G 9 S Z W 1 v d m V k Q 2 9 s d W 1 u c z E u e 0 F n c n V w Y W 1 l b n R v I E J Q L 0 R S R S w x f S Z x d W 9 0 O y w m c X V v d D t T Z W N 0 a W 9 u M S 9 0 Y j I w M j E v Q X V 0 b 1 J l b W 9 2 Z W R D b 2 x 1 b W 5 z M S 5 7 Q 2 9 u d G E g Q 2 9 u d M O h Y m l s L D J 9 J n F 1 b 3 Q 7 L C Z x d W 9 0 O 1 N l Y 3 R p b 2 4 x L 3 R i M j A y M S 9 B d X R v U m V t b 3 Z l Z E N v b H V t b n M x L n t D w 7 N k L i B S Z W R 1 e m l k b y w z f S Z x d W 9 0 O y w m c X V v d D t T Z W N 0 a W 9 u M S 9 0 Y j I w M j E v Q X V 0 b 1 J l b W 9 2 Z W R D b 2 x 1 b W 5 z M S 5 7 U y 9 B L D R 9 J n F 1 b 3 Q 7 L C Z x d W 9 0 O 1 N l Y 3 R p b 2 4 x L 3 R i M j A y M S 9 B d X R v U m V t b 3 Z l Z E N v b H V t b n M x L n t E Z X N j c m n D p 8 O j b y w 1 f S Z x d W 9 0 O y w m c X V v d D t T Z W N 0 a W 9 u M S 9 0 Y j I w M j E v Q X V 0 b 1 J l b W 9 2 Z W R D b 2 x 1 b W 5 z M S 5 7 U 2 F s Z G 8 g S W 5 p Y 2 l h b C w 2 f S Z x d W 9 0 O y w m c X V v d D t T Z W N 0 a W 9 u M S 9 0 Y j I w M j E v Q X V 0 b 1 J l b W 9 2 Z W R D b 2 x 1 b W 5 z M S 5 7 R M O p Y m l 0 b y w 3 f S Z x d W 9 0 O y w m c X V v d D t T Z W N 0 a W 9 u M S 9 0 Y j I w M j E v Q X V 0 b 1 J l b W 9 2 Z W R D b 2 x 1 b W 5 z M S 5 7 Q 3 L D q W R p d G 8 s O H 0 m c X V v d D s s J n F 1 b 3 Q 7 U 2 V j d G l v b j E v d G I y M D I x L 0 F 1 d G 9 S Z W 1 v d m V k Q 2 9 s d W 1 u c z E u e 0 1 v d i 4 g T c O q c y w 5 f S Z x d W 9 0 O y w m c X V v d D t T Z W N 0 a W 9 u M S 9 0 Y j I w M j E v Q X V 0 b 1 J l b W 9 2 Z W R D b 2 x 1 b W 5 z M S 5 7 U 2 F s Z G 8 g R m l u Y W w s M T B 9 J n F 1 b 3 Q 7 L C Z x d W 9 0 O 1 N l Y 3 R p b 2 4 x L 3 R i M j A y M S 9 B d X R v U m V t b 3 Z l Z E N v b H V t b n M x L n t B Z 3 J 1 c G F t Z W 5 0 b y B E V k E s M T F 9 J n F 1 b 3 Q 7 L C Z x d W 9 0 O 1 N l Y 3 R p b 2 4 x L 3 R i M j A y M S 9 B d X R v U m V t b 3 Z l Z E N v b H V t b n M x L n t O b 3 R h I E V 4 c G x p Y 2 F 0 a X Z h L D E y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Z W d h w 6 f D o 2 8 i L z 4 8 R W 5 0 c n k g V H l w Z T 0 i R m l s b E 9 i a m V j d F R 5 c G U i I F Z h b H V l P S J z Q 2 9 u b m V j d G l v b k 9 u b H k i L z 4 8 R W 5 0 c n k g V H l w Z T 0 i T m F t Z V V w Z G F 0 Z W R B Z n R l c k Z p b G w i I F Z h b H V l P S J s M C I v P j x F b n R y e S B U e X B l P S J M b 2 F k Z W R U b 0 F u Y W x 5 c 2 l z U 2 V y d m l j Z X M i I F Z h b H V l P S J s M C I v P j w v U 3 R h Y m x l R W 5 0 c m l l c z 4 8 L 0 l 0 Z W 0 + P E l 0 Z W 0 + P E l 0 Z W 1 M b 2 N h d G l v b j 4 8 S X R l b V R 5 c G U + R m 9 y b X V s Y T w v S X R l b V R 5 c G U + P E l 0 Z W 1 Q Y X R o P l N l Y 3 R p b 2 4 x L 3 R i X 0 l Q Q 0 E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z Q 5 I i 8 + P E V u d H J 5 I F R 5 c G U 9 I k Z p b G x F b m F i b G V k I i B W Y W x 1 Z T 0 i b D E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D I t M j d U M j A 6 M T I 6 M j U u N z g y N T k 5 N l o i L z 4 8 R W 5 0 c n k g V H l w Z T 0 i R m l s b E N v b H V t b l R 5 c G V z I i B W Y W x 1 Z T 0 i c 0 N R V U Z C U V U 9 I i 8 + P E V u d H J 5 I F R 5 c G U 9 I k Z p b G x D b 2 x 1 b W 5 O Y W 1 l c y I g V m F s d W U 9 I n N b J n F 1 b 3 Q 7 T c O q c y Z x d W 9 0 O y w m c X V v d D v D j W 5 k a W N l J n F 1 b 3 Q 7 L C Z x d W 9 0 O 0 5 v I G 3 D q n M m c X V v d D s s J n F 1 b 3 Q 7 T m 8 g Y W 5 v J n F 1 b 3 Q 7 L C Z x d W 9 0 O z E y I G 1 l c 2 V z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m M D I 0 N G Y x M C 0 y Z m E x L T R l O W I t O G E 0 Z C 1 i O G R i N D d h N m E w N z c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J f S V B D Q S 9 B d X R v U m V t b 3 Z l Z E N v b H V t b n M x L n t N w 6 p z L D B 9 J n F 1 b 3 Q 7 L C Z x d W 9 0 O 1 N l Y 3 R p b 2 4 x L 3 R i X 0 l Q Q 0 E v Q X V 0 b 1 J l b W 9 2 Z W R D b 2 x 1 b W 5 z M S 5 7 w 4 1 u Z G l j Z S w x f S Z x d W 9 0 O y w m c X V v d D t T Z W N 0 a W 9 u M S 9 0 Y l 9 J U E N B L 0 F 1 d G 9 S Z W 1 v d m V k Q 2 9 s d W 1 u c z E u e 0 5 v I G 3 D q n M s M n 0 m c X V v d D s s J n F 1 b 3 Q 7 U 2 V j d G l v b j E v d G J f S V B D Q S 9 B d X R v U m V t b 3 Z l Z E N v b H V t b n M x L n t O b y B h b m 8 s M 3 0 m c X V v d D s s J n F 1 b 3 Q 7 U 2 V j d G l v b j E v d G J f S V B D Q S 9 B d X R v U m V t b 3 Z l Z E N v b H V t b n M x L n s x M i B t Z X N l c y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0 Y l 9 J U E N B L 0 F 1 d G 9 S Z W 1 v d m V k Q 2 9 s d W 1 u c z E u e 0 3 D q n M s M H 0 m c X V v d D s s J n F 1 b 3 Q 7 U 2 V j d G l v b j E v d G J f S V B D Q S 9 B d X R v U m V t b 3 Z l Z E N v b H V t b n M x L n v D j W 5 k a W N l L D F 9 J n F 1 b 3 Q 7 L C Z x d W 9 0 O 1 N l Y 3 R p b 2 4 x L 3 R i X 0 l Q Q 0 E v Q X V 0 b 1 J l b W 9 2 Z W R D b 2 x 1 b W 5 z M S 5 7 T m 8 g b c O q c y w y f S Z x d W 9 0 O y w m c X V v d D t T Z W N 0 a W 9 u M S 9 0 Y l 9 J U E N B L 0 F 1 d G 9 S Z W 1 v d m V k Q 2 9 s d W 1 u c z E u e 0 5 v I G F u b y w z f S Z x d W 9 0 O y w m c X V v d D t T Z W N 0 a W 9 u M S 9 0 Y l 9 J U E N B L 0 F 1 d G 9 S Z W 1 v d m V k Q 2 9 s d W 1 u c z E u e z E y I G 1 l c 2 V z L D R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l Z 2 H D p 8 O j b y I v P j x F b n R y e S B U e X B l P S J G a W x s T 2 J q Z W N 0 V H l w Z S I g V m F s d W U 9 I n N U Y W J s Z S I v P j x F b n R y e S B U e X B l P S J O Y W 1 l V X B k Y X R l Z E F m d G V y R m l s b C I g V m F s d W U 9 I m w w I i 8 + P E V u d H J 5 I F R 5 c G U 9 I k Z p b G x U Y X J n Z X Q i I F Z h b H V l P S J z d G J f S V B D Q S I v P j w v U 3 R h Y m x l R W 5 0 c m l l c z 4 8 L 0 l 0 Z W 0 + P E l 0 Z W 0 + P E l 0 Z W 1 M b 2 N h d G l v b j 4 8 S X R l b V R 5 c G U + R m 9 y b X V s Y T w v S X R l b V R 5 c G U + P E l 0 Z W 1 Q Y X R o P l N l Y 3 R p b 2 4 x L 3 R i M j A y M j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E i L z 4 8 R W 5 0 c n k g V H l w Z T 0 i R m l s b E x h c 3 R V c G R h d G V k I i B W Y W x 1 Z T 0 i Z D I w M j M t M D M t M T R U M T g 6 M z g 6 M z c u M j I y M j Y 3 M l o i L z 4 8 R W 5 0 c n k g V H l w Z T 0 i R m l s b E N v b H V t b l R 5 c G V z I i B W Y W x 1 Z T 0 i c 0 N R Q U d B d 0 F H Q l F V R k J R V U F B Q T 0 9 I i 8 + P E V u d H J 5 I F R 5 c G U 9 I k Z p b G x D b 2 x 1 b W 5 O Y W 1 l c y I g V m F s d W U 9 I n N b J n F 1 b 3 Q 7 T c O q c y Z x d W 9 0 O y w m c X V v d D t B Z 3 J 1 c G F t Z W 5 0 b y B C U C 9 E U k U m c X V v d D s s J n F 1 b 3 Q 7 Q 2 9 u d G E g Q 2 9 u d M O h Y m l s J n F 1 b 3 Q 7 L C Z x d W 9 0 O 0 P D s 2 Q u I F J l Z H V 6 a W R v J n F 1 b 3 Q 7 L C Z x d W 9 0 O 1 M v Q S Z x d W 9 0 O y w m c X V v d D t E Z X N j c m n D p 8 O j b y Z x d W 9 0 O y w m c X V v d D t T Y W x k b y B J b m l j a W F s J n F 1 b 3 Q 7 L C Z x d W 9 0 O 0 T D q W J p d G 8 m c X V v d D s s J n F 1 b 3 Q 7 Q 3 L D q W R p d G 8 m c X V v d D s s J n F 1 b 3 Q 7 T W 9 2 L i B N w 6 p z J n F 1 b 3 Q 7 L C Z x d W 9 0 O 1 N h b G R v I E Z p b m F s J n F 1 b 3 Q 7 L C Z x d W 9 0 O 0 F n c n V w Y W 1 l b n R v I E R W Q S Z x d W 9 0 O y w m c X V v d D t O b 3 R h I E V 4 c G x p Y 2 F 0 a X Z h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5 M W R h N j B h Z S 0 2 M j k y L T R k Y m Y t Y j E 0 Z S 1 i N z B k M D R l Y T h k N z M i L z 4 8 R W 5 0 c n k g V H l w Z T 0 i U m V s Y X R p b 2 5 z a G l w S W 5 m b 0 N v b n R h a W 5 l c i I g V m F s d W U 9 I n N 7 J n F 1 b 3 Q 7 Y 2 9 s d W 1 u Q 2 9 1 b n Q m c X V v d D s 6 M T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i M j A y M i 9 B d X R v U m V t b 3 Z l Z E N v b H V t b n M x L n t N w 6 p z L D B 9 J n F 1 b 3 Q 7 L C Z x d W 9 0 O 1 N l Y 3 R p b 2 4 x L 3 R i M j A y M i 9 B d X R v U m V t b 3 Z l Z E N v b H V t b n M x L n t B Z 3 J 1 c G F t Z W 5 0 b y B C U C 9 E U k U s M X 0 m c X V v d D s s J n F 1 b 3 Q 7 U 2 V j d G l v b j E v d G I y M D I y L 0 F 1 d G 9 S Z W 1 v d m V k Q 2 9 s d W 1 u c z E u e 0 N v b n R h I E N v b n T D o W J p b C w y f S Z x d W 9 0 O y w m c X V v d D t T Z W N 0 a W 9 u M S 9 0 Y j I w M j I v Q X V 0 b 1 J l b W 9 2 Z W R D b 2 x 1 b W 5 z M S 5 7 Q 8 O z Z C 4 g U m V k d X p p Z G 8 s M 3 0 m c X V v d D s s J n F 1 b 3 Q 7 U 2 V j d G l v b j E v d G I y M D I y L 0 F 1 d G 9 S Z W 1 v d m V k Q 2 9 s d W 1 u c z E u e 1 M v Q S w 0 f S Z x d W 9 0 O y w m c X V v d D t T Z W N 0 a W 9 u M S 9 0 Y j I w M j I v Q X V 0 b 1 J l b W 9 2 Z W R D b 2 x 1 b W 5 z M S 5 7 R G V z Y 3 J p w 6 f D o 2 8 s N X 0 m c X V v d D s s J n F 1 b 3 Q 7 U 2 V j d G l v b j E v d G I y M D I y L 0 F 1 d G 9 S Z W 1 v d m V k Q 2 9 s d W 1 u c z E u e 1 N h b G R v I E l u a W N p Y W w s N n 0 m c X V v d D s s J n F 1 b 3 Q 7 U 2 V j d G l v b j E v d G I y M D I y L 0 F 1 d G 9 S Z W 1 v d m V k Q 2 9 s d W 1 u c z E u e 0 T D q W J p d G 8 s N 3 0 m c X V v d D s s J n F 1 b 3 Q 7 U 2 V j d G l v b j E v d G I y M D I y L 0 F 1 d G 9 S Z W 1 v d m V k Q 2 9 s d W 1 u c z E u e 0 N y w 6 l k a X R v L D h 9 J n F 1 b 3 Q 7 L C Z x d W 9 0 O 1 N l Y 3 R p b 2 4 x L 3 R i M j A y M i 9 B d X R v U m V t b 3 Z l Z E N v b H V t b n M x L n t N b 3 Y u I E 3 D q n M s O X 0 m c X V v d D s s J n F 1 b 3 Q 7 U 2 V j d G l v b j E v d G I y M D I y L 0 F 1 d G 9 S Z W 1 v d m V k Q 2 9 s d W 1 u c z E u e 1 N h b G R v I E Z p b m F s L D E w f S Z x d W 9 0 O y w m c X V v d D t T Z W N 0 a W 9 u M S 9 0 Y j I w M j I v Q X V 0 b 1 J l b W 9 2 Z W R D b 2 x 1 b W 5 z M S 5 7 Q W d y d X B h b W V u d G 8 g R F Z B L D E x f S Z x d W 9 0 O y w m c X V v d D t T Z W N 0 a W 9 u M S 9 0 Y j I w M j I v Q X V 0 b 1 J l b W 9 2 Z W R D b 2 x 1 b W 5 z M S 5 7 T m 9 0 Y S B F e H B s a W N h d G l 2 Y S w x M n 0 m c X V v d D t d L C Z x d W 9 0 O 0 N v b H V t b k N v d W 5 0 J n F 1 b 3 Q 7 O j E z L C Z x d W 9 0 O 0 t l e U N v b H V t b k 5 h b W V z J n F 1 b 3 Q 7 O l t d L C Z x d W 9 0 O 0 N v b H V t b k l k Z W 5 0 a X R p Z X M m c X V v d D s 6 W y Z x d W 9 0 O 1 N l Y 3 R p b 2 4 x L 3 R i M j A y M i 9 B d X R v U m V t b 3 Z l Z E N v b H V t b n M x L n t N w 6 p z L D B 9 J n F 1 b 3 Q 7 L C Z x d W 9 0 O 1 N l Y 3 R p b 2 4 x L 3 R i M j A y M i 9 B d X R v U m V t b 3 Z l Z E N v b H V t b n M x L n t B Z 3 J 1 c G F t Z W 5 0 b y B C U C 9 E U k U s M X 0 m c X V v d D s s J n F 1 b 3 Q 7 U 2 V j d G l v b j E v d G I y M D I y L 0 F 1 d G 9 S Z W 1 v d m V k Q 2 9 s d W 1 u c z E u e 0 N v b n R h I E N v b n T D o W J p b C w y f S Z x d W 9 0 O y w m c X V v d D t T Z W N 0 a W 9 u M S 9 0 Y j I w M j I v Q X V 0 b 1 J l b W 9 2 Z W R D b 2 x 1 b W 5 z M S 5 7 Q 8 O z Z C 4 g U m V k d X p p Z G 8 s M 3 0 m c X V v d D s s J n F 1 b 3 Q 7 U 2 V j d G l v b j E v d G I y M D I y L 0 F 1 d G 9 S Z W 1 v d m V k Q 2 9 s d W 1 u c z E u e 1 M v Q S w 0 f S Z x d W 9 0 O y w m c X V v d D t T Z W N 0 a W 9 u M S 9 0 Y j I w M j I v Q X V 0 b 1 J l b W 9 2 Z W R D b 2 x 1 b W 5 z M S 5 7 R G V z Y 3 J p w 6 f D o 2 8 s N X 0 m c X V v d D s s J n F 1 b 3 Q 7 U 2 V j d G l v b j E v d G I y M D I y L 0 F 1 d G 9 S Z W 1 v d m V k Q 2 9 s d W 1 u c z E u e 1 N h b G R v I E l u a W N p Y W w s N n 0 m c X V v d D s s J n F 1 b 3 Q 7 U 2 V j d G l v b j E v d G I y M D I y L 0 F 1 d G 9 S Z W 1 v d m V k Q 2 9 s d W 1 u c z E u e 0 T D q W J p d G 8 s N 3 0 m c X V v d D s s J n F 1 b 3 Q 7 U 2 V j d G l v b j E v d G I y M D I y L 0 F 1 d G 9 S Z W 1 v d m V k Q 2 9 s d W 1 u c z E u e 0 N y w 6 l k a X R v L D h 9 J n F 1 b 3 Q 7 L C Z x d W 9 0 O 1 N l Y 3 R p b 2 4 x L 3 R i M j A y M i 9 B d X R v U m V t b 3 Z l Z E N v b H V t b n M x L n t N b 3 Y u I E 3 D q n M s O X 0 m c X V v d D s s J n F 1 b 3 Q 7 U 2 V j d G l v b j E v d G I y M D I y L 0 F 1 d G 9 S Z W 1 v d m V k Q 2 9 s d W 1 u c z E u e 1 N h b G R v I E Z p b m F s L D E w f S Z x d W 9 0 O y w m c X V v d D t T Z W N 0 a W 9 u M S 9 0 Y j I w M j I v Q X V 0 b 1 J l b W 9 2 Z W R D b 2 x 1 b W 5 z M S 5 7 Q W d y d X B h b W V u d G 8 g R F Z B L D E x f S Z x d W 9 0 O y w m c X V v d D t T Z W N 0 a W 9 u M S 9 0 Y j I w M j I v Q X V 0 b 1 J l b W 9 2 Z W R D b 2 x 1 b W 5 z M S 5 7 T m 9 0 Y S B F e H B s a W N h d G l 2 Y S w x M n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V n Y c O n w 6 N v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R W 5 0 c n k g V H l w Z T 0 i T G 9 h Z G V k V G 9 B b m F s e X N p c 1 N l c n Z p Y 2 V z I i B W Y W x 1 Z T 0 i b D A i L z 4 8 L 1 N 0 Y W J s Z U V u d H J p Z X M + P C 9 J d G V t P j x J d G V t P j x J d G V t T G 9 j Y X R p b 2 4 + P E l 0 Z W 1 U e X B l P k Z v c m 1 1 b G E 8 L 0 l 0 Z W 1 U e X B l P j x J d G V t U G F 0 a D 5 T Z W N 0 a W 9 u M S 9 0 Y k R l e j E 2 L 0 Z v b n R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2 L 1 R p c G 8 l M j B B b H R l c m F k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i 8 l Q z M l O U F s d G l t b 3 M l M j B j Y X J h Y 3 R l c m V z J T I w a W 5 z Z X J p Z G 9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2 L 0 N v b H V u Y X M l M j B S Z W 9 y Z G V u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i 9 Q c m l t Z W l y b 3 M l M j B D Y X J h Y 3 R l c m V z J T I w S W 5 z Z X J p Z G 9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2 L 0 N v b H V u Y X M l M j B S Z W 9 y Z G V u Y W R h c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Y v V G l w b y U y M E F s d G V y Y W R v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i 9 J b n R l c n Z h b G 8 l M j B k Z S U y M H R l e H R v J T I w a W 5 z Z X J p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Y v Q 2 9 s d W 5 h c y U y M F J l b 3 J k Z W 5 h Z G F z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i 9 J b n R l c n Z h b G 8 l M j B k Z S U y M H R l e H R v J T I w a W 5 z Z X J p Z G 8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2 L 0 N v b H V u Y X M l M j B S Z W 9 y Z G V u Y W R h c z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Y v S W 5 0 Z X J 2 Y W x v J T I w Z G U l M j B 0 Z X h 0 b y U y M G l u c 2 V y a W R v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i 9 D b 2 x 1 b m F z J T I w U m V v c m R l b m F k Y X M 0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2 L 1 R p c G 8 l M j B B b H R l c m F k b z I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Y v S W 5 0 Z X J 2 Y W x v J T I w Z G U l M j B 0 Z X h 0 b y U y M G l u c 2 V y a W R v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i 9 D b 2 x 1 b m F z J T I w U m V v c m R l b m F k Y X M 1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2 L 1 R p c G 8 l M j B B b H R l c m F k b z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Y v Q 2 9 s d W 5 h c y U y M F J l b m 9 t Z W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Y v S W 5 0 Z X J 2 Y W x v J T I w Z G U l M j B 0 Z X h 0 b y U y M G l u c 2 V y a W R v N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i 9 U a X B v J T I w Q W x 0 Z X J h Z G 8 0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2 L 0 N v b H V u Y X M l M j B S Z W 9 y Z G V u Y W R h c z Y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Y v Q 2 9 s d W 5 h c y U y M F J l b m 9 t Z W F k Y X M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2 L 0 x p b m h h c y U y M E Z p b H R y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i 9 D b 2 x 1 b m F z J T I w U m V t b 3 Z p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2 L 1 B l c n N v b m F s a X p h J U M z J U E 3 J U M z J U E z b y U y M E F k a W N p b 2 5 h Z G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Y v Q 2 9 s d W 5 h c y U y M F J l b 3 J k Z W 5 h Z G F z N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i 9 U Z X h 0 b y U y M E F w Y X J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Y v V G l w b y U y M E F s d G V y Y W R v N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i 9 Q Z X J z b 2 5 h b G l 6 Y S V D M y V B N y V D M y V B M 2 8 l M j B B Z G l j a W 9 u Y W R h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G b 2 5 0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Q c m l t Z W l y b 3 M l M j B D Y X J h Y 3 R l c m V z J T I w S W 5 z Z X J p Z G 9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3 L 0 N v b H V u Y X M l M j B S Z W 9 y Z G V u Y W R h c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c v S W 5 0 Z X J 2 Y W x v J T I w Z G U l M j B 0 Z X h 0 b y U y M G l u c 2 V y a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3 L 0 l u d G V y d m F s b y U y M G R l J T I w d G V 4 d G 8 l M j B p b n N l c m l k b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c v S W 5 0 Z X J 2 Y W x v J T I w Z G U l M j B 0 Z X h 0 b y U y M G l u c 2 V y a W R v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U a X B v J T I w Q W x 0 Z X J h Z G 8 y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3 L 0 l u d G V y d m F s b y U y M G R l J T I w d G V 4 d G 8 l M j B p b n N l c m l k b z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c v V G l w b y U y M E F s d G V y Y W R v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J b n R l c n Z h b G 8 l M j B k Z S U y M H R l e H R v J T I w a W 5 z Z X J p Z G 8 0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3 L 1 R p c G 8 l M j B B b H R l c m F k b z Q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c v Q 2 9 s d W 5 h c y U y M F J l b m 9 t Z W F k Y X M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3 L 0 x p b m h h c y U y M E Z p b H R y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Q Z X J z b 2 5 h b G l 6 Y S V D M y V B N y V D M y V B M 2 8 l M j B B Z G l j a W 9 u Y W R h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3 L 1 R l e H R v J T I w Q X B h c m F k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U Z X h 0 b y U y M E x p b X B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3 L 0 x p b m h h c y U y M E Z p b H R y Y W R h c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c v T G l u a G F z J T I w R m l s d H J h Z G F z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M a W 5 o Y X M l M j B G a W x 0 c m F k Y X M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3 L 0 x p b m h h c y U y M E Z p b H R y Y W R h c z Q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c v T G l u a G F z J T I w R m l s d H J h Z G F z N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M a W 5 o Y X M l M j B G a W x 0 c m F k Y X M 2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3 L 1 R l e H R v J T I w S W 5 z Z X J p Z G 8 l M j B B b n R l c y U y M G R v J T I w R G V s a W 1 p d G F k b 3 I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c v Q 2 9 t c H J p b W V u d G 8 l M j B k b y U y M F R l e H R v J T I w S W 5 z Z X J p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c v Q 2 9 s d W 5 h c y U y M F J l b W 9 2 a W R h c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R G V 6 M T c v S W 5 0 Z X J 2 Y W x v J T I w Z G U l M j B 0 Z X h 0 b y U y M G l u c 2 V y a W R v N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D b 2 x 1 b m F z J T I w U m V t b 3 Z p Z G F z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D b 2 x 1 b m F z J T I w U m V t b 3 Z p Z G F z M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E Z X o x N y 9 M a W 5 o Y X M l M j B D b G F z c 2 l m a W N h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k R l e j E 3 L 0 R p d m l z J U M z J U E z b y U y M E l u c 2 V y a W R h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R m 9 u d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U Z X h 0 b y U y M E F w Y X J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U Z X h 0 b y U y M E x p b X B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T G l u a G F z J T I w R m l s d H J h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T G l u a G F z J T I w R m l s d H J h Z G F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x p b m h h c y U y M E Z p b H R y Y W R h c z I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M a W 5 o Y X M l M j B G a W x 0 c m F k Y X M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T G l u a G F z J T I w R m l s d H J h Z G F z N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x p b m h h c y U y M E Z p b H R y Y W R h c z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M a W 5 o Y X M l M j B G a W x 0 c m F k Y X M 2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V G V 4 d G 8 l M j B J b n N l c m l k b y U y M E F u d G V z J T I w Z G 8 l M j B E Z W x p b W l 0 Y W R v c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N v b X B y a W 1 l b n R v J T I w Z G 8 l M j B U Z X h 0 b y U y M E l u c 2 V y a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S W 5 0 Z X J 2 Y W x v J T I w Z G U l M j B 0 Z X h 0 b y U y M G l u c 2 V y a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Q 2 9 s d W 5 h c y U y M F J l b W 9 2 a W R h c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J b n R l c n Z h b G 8 l M j B k Z S U y M H R l e H R v J T I w a W 5 z Z X J p Z G 8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S W 5 0 Z X J 2 Y W x v J T I w Z G U l M j B 0 Z X h 0 b y U y M G l u c 2 V y a W R v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1 R p c G 8 l M j B B b H R l c m F k b z I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J b n R l c n Z h b G 8 l M j B k Z S U y M H R l e H R v J T I w a W 5 z Z X J p Z G 8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S W 5 0 Z X J 2 Y W x v J T I w Z G U l M j B 0 Z X h 0 b y U y M G l u c 2 V y a W R v N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l u d G V y d m F s b y U y M G R l J T I w d G V 4 d G 8 l M j B p b n N l c m l k b z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U a X B v J T I w Q W x 0 Z X J h Z G 8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Q 2 9 s d W 5 h c y U y M F J l b W 9 2 a W R h c z I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Q c m l t Z W l y b 3 M l M j B D Y X J h Y 3 R l c m V z J T I w S W 5 z Z X J p Z G 9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Q 2 9 s d W 5 h c y U y M F J l b m 9 t Z W F k Y X M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U G V y c 2 9 u Y W x p e m E l Q z M l Q T c l Q z M l Q T N v J T I w Q W R p Y 2 l v b m F k Y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N v b H V u Y X M l M j B S Z W 1 v d m l k Y X M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V G l w b y U y M E F s d G V y Y W R v N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N v b H V u Y X M l M j B S Z W 9 y Z G V u Y W R h c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U G x j d G E v R m 9 u d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M a W 5 o Y X M l M j B G a W x 0 c m F k Y X M 3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T 3 V 0 c m F z J T I w Q 2 9 s d W 5 h c y U y M F J l b W 9 2 a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l u d m 9 j Y X I l M j B G d W 4 l Q z M l Q T c l Q z M l Q T N v J T I w U G V y c 2 9 u Y W x p e m F k Y T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P d X R y Y X M l M j B D b 2 x 1 b m F z J T I w U m V t b 3 Z p Z G F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N v b H V u Y S U y M G R l J T I w V G F i Z W x h J T I w R X h w Y W 5 k a W R h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1 R p c G 8 l M j B B b H R l c m F k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1 R l e H R v J T I w S W 5 z Z X J p Z G 8 l M j B F b n R y Z S U y M G 9 z J T I w R G V s a W 1 p d G F k b 3 J l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N v b n N 1 b H R h c y U y M E 1 l c 2 N s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1 l c 2 V z J T I w R X h w Y W 5 k a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U H J l Z W 5 j a G l k b y U y M E F i Y W l 4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N v b H V u Y X M l M j B S Z W 1 v d m l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U a X B v J T I w Q W x 0 Z X J h Z G 8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Q 2 9 s d W 5 h c y U y M F J l b m 9 t Z W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D b 2 x 1 b m F z J T I w U m V v c m R l b m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F y c X V p d m 8 l M j B k Z S U y M E F t b 3 N 0 c m E v R m 9 u d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F y c X V p d m 8 l M j B k Z S U y M E F t b 3 N 0 c m E v T 3 V 0 c m F z J T I w Q 2 9 s d W 5 h c y U y M F J l b W 9 2 a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X J x d W l 2 b y U y M G R l J T I w Q W 1 v c 3 R y Y S 9 O Y X Z l Z 2 E l Q z M l Q T c l Q z M l Q T N v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H J h b n N m b 3 J t Y X I l M j B v J T I w Q X J x d W l 2 b y U y M G R l J T I w R X h l b X B s b y U y M G R l J T I w Q m F s Y W 5 j Z X R l c y 9 G b 2 5 0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H J h b n N m b 3 J t Y X I l M j B v J T I w Q X J x d W l 2 b y U y M G R l J T I w R X h l b X B s b y U y M G R l J T I w Q m F s Y W 5 j Z X R l c y 9 B b H R l c m F y J T I w V G l w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H J h b n N m b 3 J t Y X I l M j B B c n F 1 a X Z v J T I w Z G U l M j B C Y W x h b m N l d G V z L 0 Z v b n R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N Z X N l c y 9 G b 2 5 0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T W V z Z X M v Q 2 9 u d m V y d G l k b y U y M H B h c m E l M j B U Y W J l b G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1 l c 2 V z L 0 Z p b S U y M G R v J T I w T S V D M y V B Q X M l M j B D Y W x j d W x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1 l c 2 V z L 0 R 1 c G x p Y 2 F 0 Y X M l M j B S Z W 1 v d m l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1 l c 2 V z L 0 N v b H V u Y X M l M j B S Z W 5 v b W V h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N Z X N l c y 9 U a X B v J T I w Q W x 0 Z X J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v b n N 1 b H R h M S 9 G b 2 5 0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R p d m l z J U M z J U E z b y U y M E l u c 2 V y a W R h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Q 2 9 u c 3 V s d G F z J T I w T W V z Y 2 x h Z G F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Q b G N 0 Y S 9 U a X B v J T I w Q W x 0 Z X J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R Q b G N 0 Y T I w M T g v R m 9 u d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R Q b G N 0 Y T I w M T g v Z F B s Y 3 R h M j A x O F 9 U Y W J s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Z F B s Y 3 R h M j A x O C 9 U a X B v J T I w Q W x 0 Z X J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C 9 0 Y l B s Y 3 R h J T I w R X h w Y W 5 k a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l B s Y 3 R h L y V D M y U 4 R G 5 k a W N l J T I w Q W R p Y 2 l v b m F k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Q b G N 0 Y S 9 D b 2 x 1 b m F z J T I w U m V v c m R l b m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R Q b G N 0 Y T I w M T g v J U M z J T h E b m R p Y 2 U l M j B B Z G l j a W 9 u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k U G x j d G E y M D E 4 L 0 N v b H V u Y X M l M j B S Z W 9 y Z G V u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N v b H V u Y X M l M j B S Z W 1 v d m l k Y X M 0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g v Q 2 9 s d W 5 h c y U y M F J l b 3 J k Z W 5 h Z G F z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4 L 0 x p b m h h c y U y M E N s Y X N z a W Z p Y 2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G b 2 5 0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x p b m h h c y U y M E Z p b H R y Y W R h c z c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P d X R y Y X M l M j B D b 2 x 1 b m F z J T I w U m V t b 3 Z p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S W 5 2 b 2 N h c i U y M E Z 1 b i V D M y V B N y V D M y V B M 2 8 l M j B Q Z X J z b 2 5 h b G l 6 Y W R h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9 1 d H J h c y U y M E N v b H V u Y X M l M j B S Z W 1 v d m l k Y X M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Q 2 9 s d W 5 h J T I w Z G U l M j B U Y W J l b G E l M j B F e H B h b m R p Z G E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V G l w b y U y M E F s d G V y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V G V 4 d G 8 l M j B B c G F y Y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V G V 4 d G 8 l M j B M a W 1 w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1 R l e H R v J T I w S W 5 z Z X J p Z G 8 l M j B F b n R y Z S U y M G 9 z J T I w R G V s a W 1 p d G F k b 3 J l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N v b n N 1 b H R h c y U y M E 1 l c 2 N s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1 l c 2 V z J T I w R X h w Y W 5 k a W R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U H J l Z W 5 j a G l k b y U y M E F i Y W l 4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N v b H V u Y X M l M j B S Z W 1 v d m l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U a X B v J T I w Q W x 0 Z X J h Z G 8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Q 2 9 s d W 5 h c y U y M F J l b m 9 t Z W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D b 2 x 1 b m F z J T I w U m V v c m R l b m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M a W 5 o Y X M l M j B G a W x 0 c m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M a W 5 o Y X M l M j B G a W x 0 c m F k Y X M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T G l u a G F z J T I w R m l s d H J h Z G F z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x p b m h h c y U y M E Z p b H R y Y W R h c z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M a W 5 o Y X M l M j B G a W x 0 c m F k Y X M 0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T G l u a G F z J T I w R m l s d H J h Z G F z N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x p b m h h c y U y M E Z p b H R y Y W R h c z Y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U Z X h 0 b y U y M E l u c 2 V y a W R v J T I w Q W 5 0 Z X M l M j B k b y U y M E R l b G l t a X R h Z G 9 y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Q 2 9 t c H J p b W V u d G 8 l M j B k b y U y M F R l e H R v J T I w S W 5 z Z X J p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J b n R l c n Z h b G 8 l M j B k Z S U y M H R l e H R v J T I w a W 5 z Z X J p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D b 2 x 1 b m F z J T I w U m V t b 3 Z p Z G F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l u d G V y d m F s b y U y M G R l J T I w d G V 4 d G 8 l M j B p b n N l c m l k b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J b n R l c n Z h b G 8 l M j B k Z S U y M H R l e H R v J T I w a W 5 z Z X J p Z G 8 y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V G l w b y U y M E F s d G V y Y W R v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l u d G V y d m F s b y U y M G R l J T I w d G V 4 d G 8 l M j B p b n N l c m l k b z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J b n R l c n Z h b G 8 l M j B k Z S U y M H R l e H R v J T I w a W 5 z Z X J p Z G 8 0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S W 5 0 Z X J 2 Y W x v J T I w Z G U l M j B 0 Z X h 0 b y U y M G l u c 2 V y a W R v N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1 R p c G 8 l M j B B b H R l c m F k b z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D b 2 x 1 b m F z J T I w U m V t b 3 Z p Z G F z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1 B y a W 1 l a X J v c y U y M E N h c m F j d G V y Z X M l M j B J b n N l c m l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D b 2 x 1 b m F z J T I w U m V u b 2 1 l Y W R h c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Q Z X J z b 2 5 h b G l 6 Y S V D M y V B N y V D M y V B M 2 8 l M j B B Z G l j a W 9 u Y W R h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Q 2 9 s d W 5 h c y U y M F J l b W 9 2 a W R h c z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U a X B v J T I w Q W x 0 Z X J h Z G 8 0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Q 2 9 s d W 5 h c y U y M F J l b 3 J k Z W 5 h Z G F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R p d m l z J U M z J U E z b y U y M E l u c 2 V y a W R h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Q 2 9 u c 3 V s d G F z J T I w T W V z Y 2 x h Z G F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3 R i U G x j d G E l M j B F e H B h b m R p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x O S 9 D b 2 x 1 b m F z J T I w U m V v c m R l b m F k Y X M y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T k v T G l u a G F z J T I w Q 2 x h c 3 N p Z m l j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E 5 L 0 N v b H V u Y X M l M j B S Z W 1 v d m l k Y X M 0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U 0 x M L 0 Z v b n R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U 0 x M L 0 N T T E x f U 2 h l Z X Q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T T E w v Q 2 F i Z S V D M y V B N 2 F s a G 9 z J T I w U H J v b W 9 2 a W R v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N M T C 9 U a X B v J T I w Q W x 0 Z X J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l S U E o v R m 9 u d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l S U E o v S V J Q S l 9 T a G V l d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S V J Q S i 9 D Y W J l J U M z J U E 3 Y W x o b 3 M l M j B Q c m 9 t b 3 Z p Z G 9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J U l B K L 1 R p c G 8 l M j B B b H R l c m F k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N M T C 9 D Y W J l J U M z J U E 3 Y W x o b 3 M l M j B Q c m 9 t b 3 Z p Z G 9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N M T C 9 U a X B v J T I w Q W x 0 Z X J h Z G 8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U 0 x M L 0 x p b m h h c y U y M E Z p b H R y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N M T C 9 P d X R y Y X M l M j B D b 2 x 1 b m F z J T I w U m V t b 3 Z p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U 0 x M L 0 x p b m h h c y U y M E l u Z m V y a W 9 y Z X M l M j B S Z W 1 v d m l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T T E w v T G l u a G F z J T I w U H J p b m N p c G F p c y U y M F J l b W 9 2 a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N M T C 9 T d W J 0 c m E l Q z M l Q T c l Q z M l Q T N v J T I w S W 5 z Z X J p Z G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T T E w v Q 2 9 s d W 5 h c y U y M F J l b m 9 t Z W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T T E w v U 3 V i d H J h J U M z J U E 3 J U M z J U E z b y U y M E l u c 2 V y a W R h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1 N M T C 9 P d X R y Y X M l M j B D b 2 x 1 b m F z J T I w U m V t b 3 Z p Z G F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S V J Q S i 9 D Y W J l J U M z J U E 3 Y W x o b 3 M l M j B Q c m 9 t b 3 Z p Z G 9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S V J Q S i 9 U a X B v J T I w Q W x 0 Z X J h Z G 8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J U l B K L 0 x p b m h h c y U y M E Z p b H R y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S V J Q S i 9 M a W 5 o Y X M l M j B Q c m l u Y 2 l w Y W l z J T I w U m V t b 3 Z p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J U l B K L 0 x p b m h h c y U y M E l u Z m V y a W 9 y Z X M l M j B S Z W 1 v d m l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l S U E o v U 3 V i d H J h J U M z J U E 3 J U M z J U E z b y U y M E l u c 2 V y a W R h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J U l B K L 1 N 1 Y n R y Y S V D M y V B N y V D M y V B M 2 8 l M j B J b n N l c m l k Y T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l S U E o v Q 2 9 s d W 5 h c y U y M F J l b m 9 t Z W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l S U E o v T 3 V 0 c m F z J T I w Q 2 9 s d W 5 h c y U y M F J l b W 9 2 a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w L 0 Z v b n R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A v T G l u a G F z J T I w R m l s d H J h Z G F z N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w L 0 9 1 d H J h c y U y M E N v b H V u Y X M l M j B S Z W 1 v d m l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J b n Z v Y 2 F y J T I w R n V u J U M z J U E 3 J U M z J U E z b y U y M F B l c n N v b m F s a X p h Z G E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A v T 3 V 0 c m F z J T I w Q 2 9 s d W 5 h c y U y M F J l b W 9 2 a W R h c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D b 2 x 1 b m E l M j B k Z S U y M F R h Y m V s Y S U y M E V 4 c G F u Z G l k Y T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D b 2 x 1 b m E l M j B D b 2 5 k a W N p b 2 5 h b C U y M E F k a W N p b 2 5 h Z G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Q c m V l b m N o a W R v J T I w Q W J h a X h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A v S W 5 0 Z X J 2 Y W x v J T I w Z G U l M j B U Z X h 0 b y U y M E V 4 d H J h J U M z J U F E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U a X B v J T I w Q W x 0 Z X J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E a X Z p Z G l y J T I w Q 2 9 s d W 5 h J T I w c G 9 y J T I w R G V s a W 1 p d G F k b 3 I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E a X Z p Z G l y J T I w Q 2 9 s d W 5 h J T I w c G V s Y S U y M F B v c 2 k l Q z M l Q T c l Q z M l Q T N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A v R G l 2 a W R p c i U y M E N v b H V u Y S U y M H B l b G E l M j B Q b 3 N p J U M z J U E 3 J U M z J U E z b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E a X Z p Z G l y J T I w Q 2 9 s d W 5 h J T I w c G V s Y S U y M F B v c 2 k l Q z M l Q T c l Q z M l Q T N v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w L 0 R p d m l k a X I l M j B D b 2 x 1 b m E l M j B w Z W x h J T I w U G 9 z a S V D M y V B N y V D M y V B M 2 8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A v R G l 2 a W R p c i U y M E N v b H V u Y S U y M H B l b G E l M j B Q b 3 N p J U M z J U E 3 J U M z J U E z b z Q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M a W 5 o Y X M l M j B G a W x 0 c m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U a X B v J T I w Q W x 0 Z X J h Z G 8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A v Q W R p J U M z J U E 3 J U M z J U E z b y U y M E l u c 2 V y a W R h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A v Q 2 9 u c 3 V s d G F z J T I w T W V z Y 2 x h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A v Z F B s Y 3 R h M j A x O C U y M E V 4 c G F u Z G l k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w L 0 x p b m h h c y U y M E N s Y X N z a W Z p Y 2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C 9 P d X R y Y X M l M j B D b 2 x 1 b m F z J T I w U m V t b 3 Z p Z G F z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x L 0 Z v b n R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E v T G l u a G F z J T I w R m l s d H J h Z G F z N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x L 0 9 1 d H J h c y U y M E N v b H V u Y X M l M j B S Z W 1 v d m l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J b n Z v Y 2 F y J T I w R n V u J U M z J U E 3 J U M z J U E z b y U y M F B l c n N v b m F s a X p h Z G E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E v T 3 V 0 c m F z J T I w Q 2 9 s d W 5 h c y U y M F J l b W 9 2 a W R h c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D b 2 x 1 b m E l M j B k Z S U y M F R h Y m V s Y S U y M E V 4 c G F u Z G l k Y T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D b 2 x 1 b m E l M j B D b 2 5 k a W N p b 2 5 h b C U y M E F k a W N p b 2 5 h Z G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Q c m V l b m N o a W R v J T I w Q W J h a X h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E v S W 5 0 Z X J 2 Y W x v J T I w Z G U l M j B U Z X h 0 b y U y M E V 4 d H J h J U M z J U F E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U a X B v J T I w Q W x 0 Z X J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E a X Z p Z G l y J T I w Q 2 9 s d W 5 h J T I w c G 9 y J T I w R G V s a W 1 p d G F k b 3 I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E a X Z p Z G l y J T I w Q 2 9 s d W 5 h J T I w c G V s Y S U y M F B v c 2 k l Q z M l Q T c l Q z M l Q T N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E v R G l 2 a W R p c i U y M E N v b H V u Y S U y M H B l b G E l M j B Q b 3 N p J U M z J U E 3 J U M z J U E z b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E a X Z p Z G l y J T I w Q 2 9 s d W 5 h J T I w c G V s Y S U y M F B v c 2 k l Q z M l Q T c l Q z M l Q T N v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x L 0 R p d m l k a X I l M j B D b 2 x 1 b m E l M j B w Z W x h J T I w U G 9 z a S V D M y V B N y V D M y V B M 2 8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E v R G l 2 a W R p c i U y M E N v b H V u Y S U y M H B l b G E l M j B Q b 3 N p J U M z J U E 3 J U M z J U E z b z Q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M a W 5 o Y X M l M j B G a W x 0 c m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U a X B v J T I w Q W x 0 Z X J h Z G 8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E v Q W R p J U M z J U E 3 J U M z J U E z b y U y M E l u c 2 V y a W R h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E v Q 2 9 u c 3 V s d G F z J T I w T W V z Y 2 x h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E v Z F B s Y 3 R h M j A x O C U y M E V 4 c G F u Z G l k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x L 0 x p b m h h c y U y M E N s Y X N z a W Z p Y 2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S 9 P d X R y Y X M l M j B D b 2 x 1 b m F z J T I w U m V t b 3 Z p Z G F z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f S V B D Q S 9 G b 2 5 0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J f S V B D Q S 9 0 Y l 9 J U E N B X 1 R h Y m x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l 9 J U E N B L 1 R p c G 8 l M j B B b H R l c m F k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y L 0 Z v b n R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I v T G l u a G F z J T I w R m l s d H J h Z G F z N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y L 0 9 1 d H J h c y U y M E N v b H V u Y X M l M j B S Z W 1 v d m l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J b n Z v Y 2 F y J T I w R n V u J U M z J U E 3 J U M z J U E z b y U y M F B l c n N v b m F s a X p h Z G E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I v T 3 V 0 c m F z J T I w Q 2 9 s d W 5 h c y U y M F J l b W 9 2 a W R h c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D b 2 x 1 b m E l M j B k Z S U y M F R h Y m V s Y S U y M E V 4 c G F u Z G l k Y T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D b 2 x 1 b m E l M j B D b 2 5 k a W N p b 2 5 h b C U y M E F k a W N p b 2 5 h Z G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Q c m V l b m N o a W R v J T I w Q W J h a X h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I v S W 5 0 Z X J 2 Y W x v J T I w Z G U l M j B U Z X h 0 b y U y M E V 4 d H J h J U M z J U F E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U a X B v J T I w Q W x 0 Z X J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E a X Z p Z G l y J T I w Q 2 9 s d W 5 h J T I w c G 9 y J T I w R G V s a W 1 p d G F k b 3 I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E a X Z p Z G l y J T I w Q 2 9 s d W 5 h J T I w c G V s Y S U y M F B v c 2 k l Q z M l Q T c l Q z M l Q T N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I v R G l 2 a W R p c i U y M E N v b H V u Y S U y M H B l b G E l M j B Q b 3 N p J U M z J U E 3 J U M z J U E z b z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E a X Z p Z G l y J T I w Q 2 9 s d W 5 h J T I w c G V s Y S U y M F B v c 2 k l Q z M l Q T c l Q z M l Q T N v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y L 0 R p d m l k a X I l M j B D b 2 x 1 b m E l M j B w Z W x h J T I w U G 9 z a S V D M y V B N y V D M y V B M 2 8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I v R G l 2 a W R p c i U y M E N v b H V u Y S U y M H B l b G E l M j B Q b 3 N p J U M z J U E 3 J U M z J U E z b z Q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M a W 5 o Y X M l M j B G a W x 0 c m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U a X B v J T I w Q W x 0 Z X J h Z G 8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I v Q W R p J U M z J U E 3 J U M z J U E z b y U y M E l u c 2 V y a W R h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I v Q 2 9 u c 3 V s d G F z J T I w T W V z Y 2 x h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0 Y j I w M j I v Z F B s Y 3 R h M j A x O C U y M E V 4 c G F u Z G l k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G I y M D I y L 0 x p b m h h c y U y M E N s Y X N z a W Z p Y 2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R i M j A y M i 9 P d X R y Y X M l M j B D b 2 x 1 b m F z J T I w U m V t b 3 Z p Z G F z M j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n Q U F B Q U F B Q U F B Y k 1 u b W Z 0 e j Z 1 U T R U c D B S a 1 A w M z A 4 S V Z S e V l X N X p a b T l 5 Y l d G e U l F R n l j W F Z w Z G 0 4 Z 1 p H V W d R b U Z z W V c 1 a l p Y U m x j d 0 F B Q U F B Q U F B Q U F B Q U F 5 a T c x S F F T W m F R T G 8 1 V 2 x a V 2 1 h U F p F M E 5 2 Y m 5 O M W J I U m h J R 1 J s S U V W N F p X M X d i R z h B Q V J z e W V a K z N Q c T V E a E 9 u U k d R L 1 R m V H d B Q U F B Q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E f l l W y F w m N D i j x 8 m 5 u d G p Q A A A A A A g A A A A A A E G Y A A A A B A A A g A A A A b 2 M h 3 Y d o l g C R 3 E T a F R V n c o e y a W f e o q o c E I A l v y 2 M f Z U A A A A A D o A A A A A C A A A g A A A A R 0 D b m 1 0 G w B e v f g x U h F 3 B N 5 D E Q z e u C w F r T G I N G K K s J H h Q A A A A W 0 N q f M X D h E N I q O K 7 Z G h G s Z / k h J t I z m u y K Q K Q B A R G 0 d i O 4 E K X + 0 i J / D e R b F b r 5 X F N w l n h 4 c R 1 a 1 L 9 W y q N j u A X T M W f O D l n V z b Y d x + 3 D Z r 7 w 0 p A A A A A N M L Z H A U g 8 m w 4 2 A 8 j R 4 k j o M Z A a X 0 I i G p B E 4 t 5 h P x F 2 J 0 1 O l V v C 1 7 M g R I k S / + r P q V D g d d m j 4 K o T q A Z 5 h B e n N s Z k A = = < / D a t a M a s h u p > 
</file>

<file path=customXml/itemProps1.xml><?xml version="1.0" encoding="utf-8"?>
<ds:datastoreItem xmlns:ds="http://schemas.openxmlformats.org/officeDocument/2006/customXml" ds:itemID="{9942FB29-B725-4B8A-BAE1-B02B438C63A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12</vt:i4>
      </vt:variant>
    </vt:vector>
  </HeadingPairs>
  <TitlesOfParts>
    <vt:vector size="26" baseType="lpstr">
      <vt:lpstr>Tabelas</vt:lpstr>
      <vt:lpstr>Plano de Contas</vt:lpstr>
      <vt:lpstr>Controles</vt:lpstr>
      <vt:lpstr>Provisões</vt:lpstr>
      <vt:lpstr>tb_IPCA</vt:lpstr>
      <vt:lpstr>BP</vt:lpstr>
      <vt:lpstr>DRE</vt:lpstr>
      <vt:lpstr>DRA</vt:lpstr>
      <vt:lpstr>DFC</vt:lpstr>
      <vt:lpstr>DMPL</vt:lpstr>
      <vt:lpstr>DVA</vt:lpstr>
      <vt:lpstr>Imagens</vt:lpstr>
      <vt:lpstr>Demonstrações Resumidas</vt:lpstr>
      <vt:lpstr>Índices</vt:lpstr>
      <vt:lpstr>_arred</vt:lpstr>
      <vt:lpstr>_decimos</vt:lpstr>
      <vt:lpstr>_divisor</vt:lpstr>
      <vt:lpstr>_em</vt:lpstr>
      <vt:lpstr>_saldo</vt:lpstr>
      <vt:lpstr>BP!Area_de_impressao</vt:lpstr>
      <vt:lpstr>DFC!Area_de_impressao</vt:lpstr>
      <vt:lpstr>DMPL!Area_de_impressao</vt:lpstr>
      <vt:lpstr>DRA!Area_de_impressao</vt:lpstr>
      <vt:lpstr>DRE!Area_de_impressao</vt:lpstr>
      <vt:lpstr>DVA!Area_de_impressao</vt:lpstr>
      <vt:lpstr>Índices!Area_de_impressao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glauber</dc:creator>
  <cp:keywords/>
  <dc:description/>
  <cp:lastModifiedBy>Jorge Bezerra Martins Neto</cp:lastModifiedBy>
  <cp:revision/>
  <cp:lastPrinted>2022-08-11T14:38:11Z</cp:lastPrinted>
  <dcterms:created xsi:type="dcterms:W3CDTF">2011-05-09T17:04:57Z</dcterms:created>
  <dcterms:modified xsi:type="dcterms:W3CDTF">2023-04-13T12:16:22Z</dcterms:modified>
  <cp:category/>
  <cp:contentStatus/>
</cp:coreProperties>
</file>